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bethm\Desktop\Da Vinci Research Solutions\Conformal Medical\AAA Budget and Exhibit B templates\"/>
    </mc:Choice>
  </mc:AlternateContent>
  <xr:revisionPtr revIDLastSave="0" documentId="13_ncr:1_{DFD4E5E7-0183-4A0A-A4CD-C09DD3ED1D9B}" xr6:coauthVersionLast="47" xr6:coauthVersionMax="47" xr10:uidLastSave="{00000000-0000-0000-0000-000000000000}"/>
  <bookViews>
    <workbookView xWindow="-108" yWindow="-108" windowWidth="23256" windowHeight="12456" activeTab="1" xr2:uid="{EB266DCF-4775-4153-BCE2-645F5E79001D}"/>
  </bookViews>
  <sheets>
    <sheet name="Detailed Budget" sheetId="4" r:id="rId1"/>
    <sheet name="Budget for CTA" sheetId="5" r:id="rId2"/>
  </sheets>
  <definedNames>
    <definedName name="_xlnm.Print_Area" localSheetId="0">'Detailed Budget'!$A$3:$S$34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9" i="5" l="1"/>
  <c r="F38" i="4"/>
  <c r="C44" i="5"/>
  <c r="G50" i="5" l="1"/>
  <c r="G51" i="5"/>
  <c r="G49" i="5"/>
  <c r="F47" i="5"/>
  <c r="F46" i="5"/>
  <c r="E47" i="5"/>
  <c r="E46" i="5"/>
  <c r="D45" i="5"/>
  <c r="C40" i="5"/>
  <c r="B48" i="5"/>
  <c r="B43" i="5"/>
  <c r="B42" i="5"/>
  <c r="B39" i="5"/>
  <c r="B40" i="5"/>
  <c r="B41" i="5"/>
  <c r="C38" i="5"/>
  <c r="B38" i="5"/>
  <c r="B37" i="5"/>
  <c r="C77" i="5"/>
  <c r="R26" i="4" l="1"/>
  <c r="R27" i="4"/>
  <c r="R23" i="4"/>
  <c r="R22" i="4"/>
  <c r="R24" i="4"/>
  <c r="R34" i="4" l="1"/>
  <c r="R20" i="4"/>
  <c r="R16" i="4" l="1"/>
  <c r="R14" i="4"/>
  <c r="R13" i="4"/>
  <c r="R12" i="4"/>
  <c r="E31" i="4" l="1"/>
  <c r="L31" i="4" l="1"/>
  <c r="N31" i="4"/>
  <c r="Q31" i="4"/>
  <c r="I31" i="4"/>
  <c r="O31" i="4"/>
  <c r="J31" i="4"/>
  <c r="M31" i="4"/>
  <c r="K31" i="4"/>
  <c r="P31" i="4"/>
  <c r="E29" i="4"/>
  <c r="C82" i="5" s="1"/>
  <c r="E32" i="4"/>
  <c r="C84" i="5" s="1"/>
  <c r="E30" i="4"/>
  <c r="C83" i="5" s="1"/>
  <c r="E28" i="4"/>
  <c r="E18" i="4"/>
  <c r="C80" i="5" s="1"/>
  <c r="E17" i="4"/>
  <c r="E11" i="4"/>
  <c r="F11" i="4" s="1"/>
  <c r="R11" i="4" s="1"/>
  <c r="E10" i="4"/>
  <c r="F10" i="4" s="1"/>
  <c r="R10" i="4" s="1"/>
  <c r="E19" i="4"/>
  <c r="C78" i="5" s="1"/>
  <c r="E9" i="4"/>
  <c r="F9" i="4" s="1"/>
  <c r="R9" i="4" s="1"/>
  <c r="E7" i="4"/>
  <c r="E6" i="4"/>
  <c r="F6" i="4" s="1"/>
  <c r="R21" i="4"/>
  <c r="R25" i="4"/>
  <c r="R15" i="4"/>
  <c r="R8" i="4"/>
  <c r="L28" i="4" l="1"/>
  <c r="F28" i="4"/>
  <c r="G28" i="4"/>
  <c r="C79" i="5"/>
  <c r="F17" i="4"/>
  <c r="H17" i="4"/>
  <c r="C68" i="5"/>
  <c r="C81" i="5"/>
  <c r="F7" i="4"/>
  <c r="M17" i="4"/>
  <c r="J28" i="4"/>
  <c r="O30" i="4"/>
  <c r="F30" i="4"/>
  <c r="N30" i="4"/>
  <c r="M30" i="4"/>
  <c r="P30" i="4"/>
  <c r="H30" i="4"/>
  <c r="L30" i="4"/>
  <c r="K30" i="4"/>
  <c r="J30" i="4"/>
  <c r="Q30" i="4"/>
  <c r="I30" i="4"/>
  <c r="K32" i="4"/>
  <c r="J32" i="4"/>
  <c r="Q32" i="4"/>
  <c r="I32" i="4"/>
  <c r="L32" i="4"/>
  <c r="P32" i="4"/>
  <c r="H32" i="4"/>
  <c r="O32" i="4"/>
  <c r="G32" i="4"/>
  <c r="F32" i="4"/>
  <c r="M32" i="4"/>
  <c r="N32" i="4"/>
  <c r="N19" i="4"/>
  <c r="M19" i="4"/>
  <c r="L19" i="4"/>
  <c r="O19" i="4"/>
  <c r="K19" i="4"/>
  <c r="J19" i="4"/>
  <c r="Q19" i="4"/>
  <c r="I19" i="4"/>
  <c r="P19" i="4"/>
  <c r="F19" i="4"/>
  <c r="I29" i="4"/>
  <c r="N29" i="4"/>
  <c r="M18" i="4"/>
  <c r="H18" i="4"/>
  <c r="F18" i="4"/>
  <c r="R31" i="4"/>
  <c r="R6" i="4"/>
  <c r="L29" i="4"/>
  <c r="P29" i="4"/>
  <c r="M29" i="4"/>
  <c r="H29" i="4"/>
  <c r="Q29" i="4"/>
  <c r="J29" i="4"/>
  <c r="O29" i="4"/>
  <c r="G29" i="4"/>
  <c r="K29" i="4"/>
  <c r="F35" i="4" l="1"/>
  <c r="P35" i="4"/>
  <c r="O35" i="4"/>
  <c r="M35" i="4"/>
  <c r="L35" i="4"/>
  <c r="N35" i="4"/>
  <c r="H35" i="4"/>
  <c r="J35" i="4"/>
  <c r="G35" i="4"/>
  <c r="I35" i="4"/>
  <c r="Q35" i="4"/>
  <c r="K35" i="4"/>
  <c r="L33" i="4"/>
  <c r="P33" i="4"/>
  <c r="R18" i="4"/>
  <c r="R30" i="4"/>
  <c r="R7" i="4"/>
  <c r="R28" i="4"/>
  <c r="I33" i="4"/>
  <c r="R19" i="4"/>
  <c r="R32" i="4"/>
  <c r="K33" i="4"/>
  <c r="N33" i="4"/>
  <c r="F33" i="4"/>
  <c r="F36" i="4" s="1"/>
  <c r="O33" i="4"/>
  <c r="R17" i="4"/>
  <c r="Q33" i="4"/>
  <c r="Q36" i="4" s="1"/>
  <c r="C16" i="5" s="1"/>
  <c r="M33" i="4"/>
  <c r="H33" i="4"/>
  <c r="G33" i="4"/>
  <c r="J33" i="4"/>
  <c r="R29" i="4"/>
  <c r="P36" i="4" l="1"/>
  <c r="C15" i="5" s="1"/>
  <c r="I36" i="4"/>
  <c r="C8" i="5" s="1"/>
  <c r="O36" i="4"/>
  <c r="C14" i="5" s="1"/>
  <c r="K36" i="4"/>
  <c r="C10" i="5" s="1"/>
  <c r="M36" i="4"/>
  <c r="C12" i="5" s="1"/>
  <c r="N36" i="4"/>
  <c r="C13" i="5" s="1"/>
  <c r="L36" i="4"/>
  <c r="C11" i="5" s="1"/>
  <c r="J36" i="4"/>
  <c r="C9" i="5" s="1"/>
  <c r="G36" i="4"/>
  <c r="C6" i="5" s="1"/>
  <c r="H36" i="4"/>
  <c r="C7" i="5" s="1"/>
  <c r="C5" i="5"/>
  <c r="R35" i="4"/>
  <c r="R33" i="4"/>
  <c r="C17" i="5" l="1"/>
  <c r="R36" i="4"/>
  <c r="B3" i="4" s="1"/>
</calcChain>
</file>

<file path=xl/sharedStrings.xml><?xml version="1.0" encoding="utf-8"?>
<sst xmlns="http://schemas.openxmlformats.org/spreadsheetml/2006/main" count="220" uniqueCount="122">
  <si>
    <t>Screening</t>
  </si>
  <si>
    <t>Informed Consent</t>
  </si>
  <si>
    <t>QVSFS</t>
  </si>
  <si>
    <t>HAS-BLED</t>
  </si>
  <si>
    <t>AE Assessment</t>
  </si>
  <si>
    <t>Medication Review</t>
  </si>
  <si>
    <t>NIHSS</t>
  </si>
  <si>
    <t>MRS</t>
  </si>
  <si>
    <t>Serum Creatinine or GFR/eGFR</t>
  </si>
  <si>
    <t>EKG 12 Lead</t>
  </si>
  <si>
    <t>Procedure</t>
  </si>
  <si>
    <t>Pre-Discharge</t>
  </si>
  <si>
    <t>7-Day</t>
  </si>
  <si>
    <t>45-Day</t>
  </si>
  <si>
    <t>12 Month</t>
  </si>
  <si>
    <t>18 Month</t>
  </si>
  <si>
    <t>3 Year</t>
  </si>
  <si>
    <t>4 Year</t>
  </si>
  <si>
    <t>5 Year</t>
  </si>
  <si>
    <t>Clinic Visit</t>
  </si>
  <si>
    <t>Telehealth/
Clinic Visit</t>
  </si>
  <si>
    <t>Total</t>
  </si>
  <si>
    <r>
      <t>CHA</t>
    </r>
    <r>
      <rPr>
        <b/>
        <sz val="8"/>
        <color theme="1"/>
        <rFont val="Calibri"/>
        <family val="2"/>
        <scheme val="minor"/>
      </rPr>
      <t>2</t>
    </r>
    <r>
      <rPr>
        <b/>
        <sz val="11"/>
        <color theme="1"/>
        <rFont val="Calibri"/>
        <family val="2"/>
        <scheme val="minor"/>
      </rPr>
      <t>DsVASc OR CHADS</t>
    </r>
    <r>
      <rPr>
        <b/>
        <sz val="8"/>
        <color theme="1"/>
        <rFont val="Calibri"/>
        <family val="2"/>
        <scheme val="minor"/>
      </rPr>
      <t>2</t>
    </r>
  </si>
  <si>
    <t>Total per patient</t>
  </si>
  <si>
    <t>Stroke/SE Assessment</t>
  </si>
  <si>
    <t>Invoice</t>
  </si>
  <si>
    <t>Pregnancy Test</t>
  </si>
  <si>
    <t>Inclusion/Exclusion Criteria</t>
  </si>
  <si>
    <t>Per Unit</t>
  </si>
  <si>
    <t>RC Rate</t>
  </si>
  <si>
    <t>PI Rate</t>
  </si>
  <si>
    <t xml:space="preserve"> /hr</t>
  </si>
  <si>
    <t>PI</t>
  </si>
  <si>
    <t>T&amp;E</t>
  </si>
  <si>
    <t>CRC</t>
  </si>
  <si>
    <t>Item</t>
  </si>
  <si>
    <t>CPT</t>
  </si>
  <si>
    <t>Included in Procedure code</t>
  </si>
  <si>
    <t>Per IRB Invoice</t>
  </si>
  <si>
    <t>Image transfer to Core Lab</t>
  </si>
  <si>
    <t>Image Transfer</t>
  </si>
  <si>
    <t>Venipuncture</t>
  </si>
  <si>
    <t>Data Management</t>
  </si>
  <si>
    <t>Invoice ONLY IF Non-Standard of Care</t>
  </si>
  <si>
    <t>Overhead</t>
  </si>
  <si>
    <t>CBC: Platelet Count, Hgb, Hct</t>
  </si>
  <si>
    <t>82565 or 82575</t>
  </si>
  <si>
    <t>70450-70470 CT
70551-70553 MRI</t>
  </si>
  <si>
    <t>N/A</t>
  </si>
  <si>
    <t>SOC</t>
  </si>
  <si>
    <t>6 Month</t>
  </si>
  <si>
    <t>Hospital</t>
  </si>
  <si>
    <t>If revisions are necessary, please highlight and provide explanation of changes.</t>
  </si>
  <si>
    <t>The CLAAS® System is provided by the Sponsor, free of charge.</t>
  </si>
  <si>
    <t>2 Year</t>
  </si>
  <si>
    <t>GFR/eGFR</t>
  </si>
  <si>
    <t>Serum Creatinine</t>
  </si>
  <si>
    <t>85025 or 85049, 85014, and 85018</t>
  </si>
  <si>
    <t>Amount (inclusive of OH when applicable)</t>
  </si>
  <si>
    <t>Stroke/SE Assessment - Invoice if Performed</t>
  </si>
  <si>
    <t>CBC</t>
  </si>
  <si>
    <t>Physical Exam</t>
  </si>
  <si>
    <t>Trial has CMS Reimbursement Approval</t>
  </si>
  <si>
    <t>Other Fees</t>
  </si>
  <si>
    <t>Pre-procedural Image Deck (first 5 subjects)</t>
  </si>
  <si>
    <t xml:space="preserve">Patient Stipend </t>
  </si>
  <si>
    <t>*This fee is for contract and budget amendments following the initial CTA/Budget at Study Start-Up</t>
  </si>
  <si>
    <t xml:space="preserve">Administrative Fee - Contract &amp; Budget
</t>
  </si>
  <si>
    <t>Site Close-Out Fee</t>
  </si>
  <si>
    <t>*This fee includes: initial CTA/Budget, IRB Submission Preparation, Collection of Regulatory Documents, Set up of Administrative Platforms &amp; Site Initiation Visit</t>
  </si>
  <si>
    <t>*This fee is for IRB Submissions</t>
  </si>
  <si>
    <t>Expedited Start-up Fee</t>
  </si>
  <si>
    <t>Contingent on executed CTA within 30 days from receipt of Site Selection Letter</t>
  </si>
  <si>
    <t>Reimbursement for resources required to implant 2 patients per day</t>
  </si>
  <si>
    <t>Reimbursement for resources required to implant 3 patients per day</t>
  </si>
  <si>
    <t>Reimbursement for resources required to implant 4 patients per day</t>
  </si>
  <si>
    <t>Administrative Fee for Site Start-Up</t>
  </si>
  <si>
    <t>Medical and Surgical History</t>
  </si>
  <si>
    <t>Physical Exam/Assessment and Vital signs</t>
  </si>
  <si>
    <t>National Institute of Health Stroke Scale (NIHSS)</t>
  </si>
  <si>
    <t>Modified Rankin Scale (MRS)</t>
  </si>
  <si>
    <t>75572 CT
93312 TEE</t>
  </si>
  <si>
    <t>93312 TEE</t>
  </si>
  <si>
    <t>Procedural TEE</t>
  </si>
  <si>
    <t>Pre-discharge TTE</t>
  </si>
  <si>
    <t>93306 TTE, complete
93308 TTE, limited</t>
  </si>
  <si>
    <t>Follow up TEE if Cardiac CT shows a device related thrombus or non-trivial leak</t>
  </si>
  <si>
    <t>Post-procedural Cardiac CT or TEE</t>
  </si>
  <si>
    <t>Brain Imaging (MRI or CT) for Stroke/SE Assessment</t>
  </si>
  <si>
    <t>TEE for Stroke/SE Assessment</t>
  </si>
  <si>
    <t>CRC scheduling and phone follow up</t>
  </si>
  <si>
    <t>Total without OH</t>
  </si>
  <si>
    <t>Total with OH</t>
  </si>
  <si>
    <t>Non-Refundable Administrative Fees
PLEASE DO NOT RENAME LINE ITEMS IN COLUMN A</t>
  </si>
  <si>
    <t>Visit</t>
  </si>
  <si>
    <t>Total Per Patient</t>
  </si>
  <si>
    <t>Phone</t>
  </si>
  <si>
    <r>
      <t>*</t>
    </r>
    <r>
      <rPr>
        <i/>
        <sz val="11"/>
        <color theme="1"/>
        <rFont val="Times New Roman"/>
        <family val="1"/>
      </rPr>
      <t>This fee includes archiving fee</t>
    </r>
  </si>
  <si>
    <t>Per Visit Summary</t>
  </si>
  <si>
    <t>TTE, Complete
Tech &amp; Pro</t>
  </si>
  <si>
    <t>TTE, Follow up
Tech &amp; Pro</t>
  </si>
  <si>
    <t>TEE
Tech &amp; Pro</t>
  </si>
  <si>
    <t>Brain Imaging (MRI, w/out contrast)
Tech &amp; Pro</t>
  </si>
  <si>
    <t>Brain Imaging (MRI, w/ contrast)
Tech &amp; Pro</t>
  </si>
  <si>
    <t>Brain Imaging (MRI, w/ &amp; w/out contrast)
Tech &amp; Pro</t>
  </si>
  <si>
    <t>Brain Imaging (CT w/out contrast)
Tech &amp; Pro</t>
  </si>
  <si>
    <t>Brain Imaging (CT w/ contrast)
Tech &amp; Pro</t>
  </si>
  <si>
    <t>Brain Imaging (CT w/ &amp; w/out contrast)
Tech &amp; Pro</t>
  </si>
  <si>
    <t>Cardiac CT
Tech &amp; Pro</t>
  </si>
  <si>
    <t>Cardiac MRI
Tech &amp; Pro</t>
  </si>
  <si>
    <t>Total Payment (with overhead)</t>
  </si>
  <si>
    <t>75572 Cardiac CT
93312 TEE
93306 TTE, complete (optional)
93308 TTE, limited (optional)
75561 Cardiac MRI (optional)</t>
  </si>
  <si>
    <r>
      <t>Screening Imaging</t>
    </r>
    <r>
      <rPr>
        <b/>
        <vertAlign val="superscript"/>
        <sz val="11"/>
        <color theme="1"/>
        <rFont val="Calibri"/>
        <family val="2"/>
        <scheme val="minor"/>
      </rPr>
      <t>1</t>
    </r>
  </si>
  <si>
    <t>1. Screening imaging (TEE or CT) must be performed prior to randomization. Imaging is required to assess the anatomic screening criteria.  Cardiac CT or TEE can be used to assess all Echocardiographic Eligibility Criteria. TTE and MRI studies are limited to the assessment of Left ventricular ejection fraction and for detection of pericardial effusions. TTE and MRI cannot be used to assess other Echocardiographic Eligibility Criteria. Only one non-standard of care imaging assessment may be invoiced.</t>
  </si>
  <si>
    <r>
      <t>Screening Imaging</t>
    </r>
    <r>
      <rPr>
        <vertAlign val="superscript"/>
        <sz val="11"/>
        <color theme="1"/>
        <rFont val="Times New Roman"/>
        <family val="1"/>
      </rPr>
      <t>1</t>
    </r>
  </si>
  <si>
    <t>Includes $50 patient stipend</t>
  </si>
  <si>
    <t>Screening Brain Imaging (MRI or CT)</t>
  </si>
  <si>
    <t>Billable Item</t>
  </si>
  <si>
    <t>Institutional Review Board Fee</t>
  </si>
  <si>
    <t>SOC/ Invoice</t>
  </si>
  <si>
    <t>Screen Failure Reimbursement</t>
  </si>
  <si>
    <t>CONFORM Pivotal Site Budget - V9.1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</si>
</sst>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44" formatCode="_(&quot;$&quot;* #,##0.00_);_(&quot;$&quot;* \(#,##0.00\);_(&quot;$&quot;* &quot;-&quot;??_);_(@_)"/>
  </numFmts>
  <fonts count="17" x14ac:knownFonts="1">
    <font>
      <sz val="11"/>
      <color theme="1"/>
      <name val="Calibri"/>
      <family val="2"/>
      <scheme val="minor"/>
    </font>
    <font>
      <sz val="9"/>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8"/>
      <color theme="1"/>
      <name val="Calibri"/>
      <family val="2"/>
      <scheme val="minor"/>
    </font>
    <font>
      <b/>
      <i/>
      <sz val="14"/>
      <color theme="1"/>
      <name val="Calibri"/>
      <family val="2"/>
      <scheme val="minor"/>
    </font>
    <font>
      <strike/>
      <sz val="11"/>
      <color theme="1"/>
      <name val="Calibri"/>
      <family val="2"/>
      <scheme val="minor"/>
    </font>
    <font>
      <sz val="11"/>
      <color theme="1"/>
      <name val="Times New Roman"/>
      <family val="1"/>
    </font>
    <font>
      <b/>
      <sz val="11"/>
      <color theme="1"/>
      <name val="Times New Roman"/>
      <family val="1"/>
    </font>
    <font>
      <b/>
      <sz val="11"/>
      <name val="Times New Roman"/>
      <family val="1"/>
    </font>
    <font>
      <sz val="11"/>
      <name val="Times New Roman"/>
      <family val="1"/>
    </font>
    <font>
      <i/>
      <sz val="11"/>
      <color theme="1"/>
      <name val="Times New Roman"/>
      <family val="1"/>
    </font>
    <font>
      <b/>
      <vertAlign val="superscript"/>
      <sz val="11"/>
      <color theme="1"/>
      <name val="Calibri"/>
      <family val="2"/>
      <scheme val="minor"/>
    </font>
    <font>
      <vertAlign val="superscript"/>
      <sz val="11"/>
      <color theme="1"/>
      <name val="Times New Roman"/>
      <family val="1"/>
    </font>
    <font>
      <b/>
      <sz val="12"/>
      <color theme="1"/>
      <name val="Times New Roman"/>
      <family val="1"/>
    </font>
    <font>
      <sz val="11"/>
      <name val="Calibri"/>
      <family val="2"/>
      <scheme val="minor"/>
    </font>
  </fonts>
  <fills count="7">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8" tint="0.39997558519241921"/>
        <bgColor indexed="64"/>
      </patternFill>
    </fill>
    <fill>
      <patternFill patternType="solid">
        <fgColor theme="4" tint="0.59999389629810485"/>
        <bgColor indexed="64"/>
      </patternFill>
    </fill>
  </fills>
  <borders count="18">
    <border>
      <left/>
      <right/>
      <top/>
      <bottom/>
      <diagonal/>
    </border>
    <border>
      <left/>
      <right/>
      <top/>
      <bottom style="thin">
        <color indexed="64"/>
      </bottom>
      <diagonal/>
    </border>
    <border>
      <left/>
      <right/>
      <top style="thin">
        <color auto="1"/>
      </top>
      <bottom/>
      <diagonal/>
    </border>
    <border>
      <left/>
      <right style="thin">
        <color indexed="64"/>
      </right>
      <top style="thin">
        <color indexed="64"/>
      </top>
      <bottom/>
      <diagonal/>
    </border>
    <border>
      <left/>
      <right style="thin">
        <color indexed="64"/>
      </right>
      <top/>
      <bottom style="thin">
        <color indexed="64"/>
      </bottom>
      <diagonal/>
    </border>
    <border>
      <left style="thin">
        <color auto="1"/>
      </left>
      <right style="thin">
        <color indexed="64"/>
      </right>
      <top/>
      <bottom/>
      <diagonal/>
    </border>
    <border>
      <left style="thin">
        <color auto="1"/>
      </left>
      <right style="thin">
        <color indexed="64"/>
      </right>
      <top/>
      <bottom style="thin">
        <color auto="1"/>
      </bottom>
      <diagonal/>
    </border>
    <border>
      <left style="thin">
        <color indexed="64"/>
      </left>
      <right style="thin">
        <color indexed="64"/>
      </right>
      <top style="thin">
        <color indexed="64"/>
      </top>
      <bottom/>
      <diagonal/>
    </border>
    <border>
      <left style="medium">
        <color auto="1"/>
      </left>
      <right/>
      <top/>
      <bottom/>
      <diagonal/>
    </border>
    <border>
      <left style="medium">
        <color auto="1"/>
      </left>
      <right/>
      <top style="thin">
        <color indexed="64"/>
      </top>
      <bottom/>
      <diagonal/>
    </border>
    <border>
      <left style="medium">
        <color auto="1"/>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auto="1"/>
      </left>
      <right/>
      <top style="thin">
        <color auto="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2" fillId="0" borderId="0" applyFont="0" applyFill="0" applyBorder="0" applyAlignment="0" applyProtection="0"/>
  </cellStyleXfs>
  <cellXfs count="111">
    <xf numFmtId="0" fontId="0" fillId="0" borderId="0" xfId="0"/>
    <xf numFmtId="0" fontId="1" fillId="0" borderId="0" xfId="0" applyFont="1" applyAlignment="1">
      <alignment horizontal="center"/>
    </xf>
    <xf numFmtId="44" fontId="0" fillId="0" borderId="0" xfId="1" applyFont="1"/>
    <xf numFmtId="44" fontId="0" fillId="0" borderId="0" xfId="0" applyNumberFormat="1"/>
    <xf numFmtId="0" fontId="4" fillId="0" borderId="0" xfId="0" applyFont="1"/>
    <xf numFmtId="0" fontId="3" fillId="0" borderId="0" xfId="0" applyFont="1" applyAlignment="1">
      <alignment horizontal="left" wrapText="1"/>
    </xf>
    <xf numFmtId="0" fontId="3" fillId="0" borderId="0" xfId="0" applyFont="1" applyAlignment="1">
      <alignment horizontal="left"/>
    </xf>
    <xf numFmtId="4" fontId="0" fillId="0" borderId="0" xfId="0" applyNumberFormat="1" applyAlignment="1">
      <alignment horizontal="center" wrapText="1"/>
    </xf>
    <xf numFmtId="4" fontId="0" fillId="0" borderId="0" xfId="0" applyNumberFormat="1"/>
    <xf numFmtId="4" fontId="0" fillId="0" borderId="0" xfId="0" applyNumberFormat="1" applyAlignment="1">
      <alignment horizontal="center"/>
    </xf>
    <xf numFmtId="0" fontId="0" fillId="0" borderId="0" xfId="0" applyAlignment="1">
      <alignment horizontal="left"/>
    </xf>
    <xf numFmtId="0" fontId="0" fillId="3" borderId="2" xfId="1" applyNumberFormat="1" applyFont="1" applyFill="1" applyBorder="1"/>
    <xf numFmtId="10" fontId="0" fillId="3" borderId="2" xfId="1" applyNumberFormat="1" applyFont="1" applyFill="1" applyBorder="1" applyAlignment="1">
      <alignment horizontal="left"/>
    </xf>
    <xf numFmtId="0" fontId="3" fillId="0" borderId="2" xfId="0" applyFont="1" applyBorder="1" applyAlignment="1">
      <alignment horizontal="center"/>
    </xf>
    <xf numFmtId="0" fontId="3" fillId="0" borderId="3" xfId="0" applyFont="1" applyBorder="1" applyAlignment="1">
      <alignment horizontal="center"/>
    </xf>
    <xf numFmtId="0" fontId="0" fillId="4" borderId="0" xfId="0" applyFill="1"/>
    <xf numFmtId="0" fontId="0" fillId="0" borderId="0" xfId="0" applyAlignment="1">
      <alignment horizontal="left" wrapText="1"/>
    </xf>
    <xf numFmtId="44" fontId="0" fillId="3" borderId="2" xfId="1" applyFont="1" applyFill="1" applyBorder="1"/>
    <xf numFmtId="0" fontId="0" fillId="6" borderId="1" xfId="0" applyFill="1" applyBorder="1"/>
    <xf numFmtId="0" fontId="1" fillId="0" borderId="1" xfId="0" applyFont="1" applyBorder="1" applyAlignment="1">
      <alignment horizontal="center"/>
    </xf>
    <xf numFmtId="0" fontId="1" fillId="0" borderId="1" xfId="0" applyFont="1" applyBorder="1" applyAlignment="1">
      <alignment horizontal="center" wrapText="1"/>
    </xf>
    <xf numFmtId="0" fontId="0" fillId="0" borderId="4" xfId="0" applyBorder="1"/>
    <xf numFmtId="4" fontId="0" fillId="0" borderId="5" xfId="0" applyNumberFormat="1" applyBorder="1" applyAlignment="1">
      <alignment horizontal="center"/>
    </xf>
    <xf numFmtId="4" fontId="0" fillId="0" borderId="5" xfId="0" applyNumberFormat="1" applyBorder="1" applyAlignment="1">
      <alignment horizontal="center" wrapText="1"/>
    </xf>
    <xf numFmtId="4" fontId="0" fillId="0" borderId="6" xfId="0" applyNumberFormat="1" applyBorder="1" applyAlignment="1">
      <alignment horizontal="center" wrapText="1"/>
    </xf>
    <xf numFmtId="0" fontId="3" fillId="0" borderId="7" xfId="0" applyFont="1" applyBorder="1" applyAlignment="1">
      <alignment horizontal="center" wrapText="1"/>
    </xf>
    <xf numFmtId="0" fontId="1" fillId="0" borderId="6" xfId="0" applyFont="1" applyBorder="1" applyAlignment="1">
      <alignment horizontal="center"/>
    </xf>
    <xf numFmtId="0" fontId="0" fillId="0" borderId="8" xfId="0" applyBorder="1"/>
    <xf numFmtId="44" fontId="0" fillId="0" borderId="8" xfId="0" applyNumberFormat="1" applyBorder="1"/>
    <xf numFmtId="0" fontId="3" fillId="0" borderId="9" xfId="0" applyFont="1" applyBorder="1" applyAlignment="1">
      <alignment horizontal="center"/>
    </xf>
    <xf numFmtId="0" fontId="1" fillId="0" borderId="10" xfId="0" applyFont="1" applyBorder="1" applyAlignment="1">
      <alignment horizontal="center"/>
    </xf>
    <xf numFmtId="4" fontId="0" fillId="0" borderId="8" xfId="0" applyNumberFormat="1" applyBorder="1" applyAlignment="1">
      <alignment horizontal="center" wrapText="1"/>
    </xf>
    <xf numFmtId="4" fontId="0" fillId="0" borderId="8" xfId="0" applyNumberFormat="1" applyBorder="1"/>
    <xf numFmtId="7" fontId="0" fillId="3" borderId="2" xfId="1" applyNumberFormat="1" applyFont="1" applyFill="1" applyBorder="1"/>
    <xf numFmtId="7" fontId="0" fillId="2" borderId="0" xfId="1" applyNumberFormat="1" applyFont="1" applyFill="1"/>
    <xf numFmtId="7" fontId="0" fillId="6" borderId="0" xfId="0" applyNumberFormat="1" applyFill="1"/>
    <xf numFmtId="0" fontId="6" fillId="4" borderId="0" xfId="0" applyFont="1" applyFill="1"/>
    <xf numFmtId="0" fontId="4" fillId="4" borderId="0" xfId="0" applyFont="1" applyFill="1"/>
    <xf numFmtId="0" fontId="4" fillId="4" borderId="8" xfId="0" applyFont="1" applyFill="1" applyBorder="1"/>
    <xf numFmtId="0" fontId="3" fillId="0" borderId="12" xfId="0" applyFont="1" applyBorder="1" applyAlignment="1">
      <alignment horizontal="left"/>
    </xf>
    <xf numFmtId="7" fontId="0" fillId="3" borderId="9" xfId="1" applyNumberFormat="1" applyFont="1" applyFill="1" applyBorder="1" applyAlignment="1">
      <alignment horizontal="center"/>
    </xf>
    <xf numFmtId="7" fontId="0" fillId="3" borderId="2" xfId="1" applyNumberFormat="1" applyFont="1" applyFill="1" applyBorder="1" applyAlignment="1">
      <alignment horizontal="center"/>
    </xf>
    <xf numFmtId="0" fontId="7" fillId="0" borderId="0" xfId="0" applyFont="1"/>
    <xf numFmtId="0" fontId="0" fillId="3" borderId="13" xfId="1" applyNumberFormat="1" applyFont="1" applyFill="1" applyBorder="1"/>
    <xf numFmtId="10" fontId="0" fillId="3" borderId="13" xfId="1" applyNumberFormat="1" applyFont="1" applyFill="1" applyBorder="1" applyAlignment="1">
      <alignment horizontal="left"/>
    </xf>
    <xf numFmtId="7" fontId="0" fillId="3" borderId="14" xfId="1" applyNumberFormat="1" applyFont="1" applyFill="1" applyBorder="1" applyAlignment="1">
      <alignment horizontal="center"/>
    </xf>
    <xf numFmtId="7" fontId="0" fillId="3" borderId="13" xfId="1" applyNumberFormat="1" applyFont="1" applyFill="1" applyBorder="1" applyAlignment="1">
      <alignment horizontal="center"/>
    </xf>
    <xf numFmtId="7" fontId="0" fillId="3" borderId="13" xfId="1" applyNumberFormat="1" applyFont="1" applyFill="1" applyBorder="1"/>
    <xf numFmtId="44" fontId="0" fillId="3" borderId="13" xfId="1" applyFont="1" applyFill="1" applyBorder="1"/>
    <xf numFmtId="0" fontId="8" fillId="0" borderId="0" xfId="0" applyFont="1"/>
    <xf numFmtId="0" fontId="8" fillId="0" borderId="0" xfId="0" applyFont="1" applyAlignment="1">
      <alignment horizontal="right"/>
    </xf>
    <xf numFmtId="0" fontId="9" fillId="0" borderId="0" xfId="0" applyFont="1" applyAlignment="1">
      <alignment horizontal="left"/>
    </xf>
    <xf numFmtId="4" fontId="8" fillId="0" borderId="0" xfId="0" applyNumberFormat="1" applyFont="1" applyAlignment="1">
      <alignment horizontal="right"/>
    </xf>
    <xf numFmtId="0" fontId="0" fillId="0" borderId="0" xfId="0" applyAlignment="1" applyProtection="1">
      <alignment horizontal="center" wrapText="1"/>
      <protection locked="0"/>
    </xf>
    <xf numFmtId="0" fontId="0" fillId="0" borderId="0" xfId="0" applyAlignment="1" applyProtection="1">
      <alignment horizontal="center"/>
      <protection locked="0"/>
    </xf>
    <xf numFmtId="10" fontId="0" fillId="3" borderId="2" xfId="1" applyNumberFormat="1" applyFont="1" applyFill="1" applyBorder="1" applyAlignment="1" applyProtection="1">
      <alignment horizontal="left"/>
      <protection locked="0"/>
    </xf>
    <xf numFmtId="0" fontId="0" fillId="3" borderId="2" xfId="1" applyNumberFormat="1" applyFont="1" applyFill="1" applyBorder="1" applyProtection="1">
      <protection locked="0"/>
    </xf>
    <xf numFmtId="0" fontId="8" fillId="0" borderId="0" xfId="0" applyFont="1" applyAlignment="1">
      <alignment horizontal="left"/>
    </xf>
    <xf numFmtId="4" fontId="8" fillId="0" borderId="0" xfId="0" applyNumberFormat="1" applyFont="1"/>
    <xf numFmtId="0" fontId="8" fillId="0" borderId="15" xfId="0" applyFont="1" applyBorder="1"/>
    <xf numFmtId="0" fontId="9" fillId="0" borderId="15" xfId="0" applyFont="1" applyBorder="1" applyAlignment="1">
      <alignment horizontal="center" wrapText="1"/>
    </xf>
    <xf numFmtId="0" fontId="8" fillId="0" borderId="15" xfId="0" applyFont="1" applyBorder="1" applyAlignment="1">
      <alignment horizontal="left"/>
    </xf>
    <xf numFmtId="4" fontId="8" fillId="0" borderId="15" xfId="0" applyNumberFormat="1" applyFont="1" applyBorder="1" applyAlignment="1">
      <alignment horizontal="center" wrapText="1"/>
    </xf>
    <xf numFmtId="4" fontId="8" fillId="0" borderId="15" xfId="0" applyNumberFormat="1" applyFont="1" applyBorder="1"/>
    <xf numFmtId="4" fontId="8" fillId="0" borderId="15" xfId="0" applyNumberFormat="1" applyFont="1" applyBorder="1" applyAlignment="1">
      <alignment horizontal="center"/>
    </xf>
    <xf numFmtId="0" fontId="8" fillId="0" borderId="15" xfId="0" applyFont="1" applyBorder="1" applyAlignment="1">
      <alignment horizontal="left" wrapText="1"/>
    </xf>
    <xf numFmtId="4" fontId="0" fillId="0" borderId="8" xfId="0" applyNumberFormat="1" applyBorder="1" applyAlignment="1" applyProtection="1">
      <alignment horizontal="center" wrapText="1"/>
      <protection locked="0"/>
    </xf>
    <xf numFmtId="4" fontId="0" fillId="0" borderId="0" xfId="0" applyNumberFormat="1" applyAlignment="1" applyProtection="1">
      <alignment horizontal="center"/>
      <protection locked="0"/>
    </xf>
    <xf numFmtId="4" fontId="0" fillId="0" borderId="0" xfId="0" applyNumberFormat="1" applyProtection="1">
      <protection locked="0"/>
    </xf>
    <xf numFmtId="4" fontId="0" fillId="0" borderId="0" xfId="0" applyNumberFormat="1" applyAlignment="1" applyProtection="1">
      <alignment horizontal="center" wrapText="1"/>
      <protection locked="0"/>
    </xf>
    <xf numFmtId="4" fontId="0" fillId="0" borderId="5" xfId="0" applyNumberFormat="1" applyBorder="1" applyAlignment="1" applyProtection="1">
      <alignment horizontal="center" wrapText="1"/>
      <protection locked="0"/>
    </xf>
    <xf numFmtId="4" fontId="0" fillId="0" borderId="5" xfId="0" applyNumberFormat="1" applyBorder="1" applyAlignment="1" applyProtection="1">
      <alignment horizontal="center"/>
      <protection locked="0"/>
    </xf>
    <xf numFmtId="7" fontId="0" fillId="2" borderId="0" xfId="1" applyNumberFormat="1" applyFont="1" applyFill="1" applyProtection="1"/>
    <xf numFmtId="0" fontId="3" fillId="0" borderId="11" xfId="0" applyFont="1" applyBorder="1" applyAlignment="1">
      <alignment horizontal="left"/>
    </xf>
    <xf numFmtId="0" fontId="0" fillId="0" borderId="2" xfId="0" applyBorder="1" applyProtection="1">
      <protection locked="0"/>
    </xf>
    <xf numFmtId="0" fontId="0" fillId="0" borderId="3" xfId="0" applyBorder="1"/>
    <xf numFmtId="0" fontId="0" fillId="0" borderId="1" xfId="0" applyBorder="1" applyProtection="1">
      <protection locked="0"/>
    </xf>
    <xf numFmtId="0" fontId="0" fillId="0" borderId="0" xfId="0" applyAlignment="1">
      <alignment wrapText="1"/>
    </xf>
    <xf numFmtId="0" fontId="10" fillId="3" borderId="15" xfId="0" applyFont="1" applyFill="1" applyBorder="1" applyAlignment="1">
      <alignment wrapText="1"/>
    </xf>
    <xf numFmtId="0" fontId="9" fillId="3" borderId="15" xfId="0" applyFont="1" applyFill="1" applyBorder="1" applyAlignment="1">
      <alignment wrapText="1"/>
    </xf>
    <xf numFmtId="0" fontId="10" fillId="3" borderId="15" xfId="0" applyFont="1" applyFill="1" applyBorder="1" applyAlignment="1">
      <alignment horizontal="center" wrapText="1"/>
    </xf>
    <xf numFmtId="0" fontId="8" fillId="0" borderId="15" xfId="0" applyFont="1" applyBorder="1" applyAlignment="1">
      <alignment wrapText="1"/>
    </xf>
    <xf numFmtId="40" fontId="8" fillId="0" borderId="15" xfId="0" applyNumberFormat="1" applyFont="1" applyBorder="1"/>
    <xf numFmtId="0" fontId="8" fillId="3" borderId="15" xfId="0" applyFont="1" applyFill="1" applyBorder="1"/>
    <xf numFmtId="7" fontId="8" fillId="3" borderId="15" xfId="0" applyNumberFormat="1" applyFont="1" applyFill="1" applyBorder="1"/>
    <xf numFmtId="0" fontId="9" fillId="3" borderId="15" xfId="0" applyFont="1" applyFill="1" applyBorder="1"/>
    <xf numFmtId="0" fontId="9" fillId="3" borderId="15" xfId="0" applyFont="1" applyFill="1" applyBorder="1" applyAlignment="1">
      <alignment horizontal="center" wrapText="1"/>
    </xf>
    <xf numFmtId="0" fontId="8" fillId="0" borderId="15" xfId="0" applyFont="1" applyBorder="1" applyAlignment="1" applyProtection="1">
      <alignment wrapText="1"/>
      <protection locked="0"/>
    </xf>
    <xf numFmtId="4" fontId="8" fillId="0" borderId="15" xfId="0" applyNumberFormat="1" applyFont="1" applyBorder="1" applyAlignment="1" applyProtection="1">
      <alignment horizontal="right"/>
      <protection locked="0"/>
    </xf>
    <xf numFmtId="0" fontId="8" fillId="0" borderId="15" xfId="0" applyFont="1" applyBorder="1" applyProtection="1">
      <protection locked="0"/>
    </xf>
    <xf numFmtId="0" fontId="12" fillId="0" borderId="15" xfId="0" applyFont="1" applyBorder="1" applyAlignment="1" applyProtection="1">
      <alignment wrapText="1"/>
      <protection locked="0"/>
    </xf>
    <xf numFmtId="4" fontId="8" fillId="0" borderId="15" xfId="0" applyNumberFormat="1" applyFont="1" applyBorder="1" applyProtection="1">
      <protection locked="0"/>
    </xf>
    <xf numFmtId="0" fontId="8" fillId="0" borderId="15" xfId="0" applyFont="1" applyBorder="1" applyAlignment="1" applyProtection="1">
      <alignment horizontal="right"/>
      <protection locked="0"/>
    </xf>
    <xf numFmtId="0" fontId="9" fillId="0" borderId="15" xfId="0" applyFont="1" applyBorder="1"/>
    <xf numFmtId="0" fontId="15" fillId="0" borderId="0" xfId="0" applyFont="1"/>
    <xf numFmtId="0" fontId="16" fillId="3" borderId="16" xfId="1" applyNumberFormat="1" applyFont="1" applyFill="1" applyBorder="1"/>
    <xf numFmtId="0" fontId="16" fillId="3" borderId="13" xfId="1" applyNumberFormat="1" applyFont="1" applyFill="1" applyBorder="1"/>
    <xf numFmtId="7" fontId="16" fillId="3" borderId="17" xfId="1" applyNumberFormat="1" applyFont="1" applyFill="1" applyBorder="1" applyAlignment="1">
      <alignment horizontal="center"/>
    </xf>
    <xf numFmtId="0" fontId="0" fillId="0" borderId="0" xfId="0" applyAlignment="1">
      <alignment wrapText="1"/>
    </xf>
    <xf numFmtId="0" fontId="9" fillId="5" borderId="15" xfId="0" applyFont="1" applyFill="1" applyBorder="1" applyAlignment="1">
      <alignment horizontal="center"/>
    </xf>
    <xf numFmtId="0" fontId="8" fillId="0" borderId="15" xfId="0" applyFont="1" applyBorder="1" applyAlignment="1">
      <alignment horizontal="center"/>
    </xf>
    <xf numFmtId="0" fontId="9" fillId="5" borderId="15" xfId="0" applyFont="1" applyFill="1" applyBorder="1" applyAlignment="1">
      <alignment horizontal="center" wrapText="1"/>
    </xf>
    <xf numFmtId="0" fontId="8" fillId="5" borderId="15" xfId="0" applyFont="1" applyFill="1" applyBorder="1" applyAlignment="1">
      <alignment horizontal="center"/>
    </xf>
    <xf numFmtId="0" fontId="8" fillId="0" borderId="0" xfId="0" applyFont="1" applyAlignment="1">
      <alignment wrapText="1"/>
    </xf>
    <xf numFmtId="0" fontId="11" fillId="0" borderId="16" xfId="0" applyFont="1" applyBorder="1" applyAlignment="1" applyProtection="1">
      <alignment wrapText="1"/>
      <protection locked="0"/>
    </xf>
    <xf numFmtId="0" fontId="0" fillId="0" borderId="17" xfId="0" applyBorder="1" applyAlignment="1">
      <alignment wrapText="1"/>
    </xf>
    <xf numFmtId="0" fontId="10" fillId="5" borderId="15" xfId="0" applyFont="1" applyFill="1" applyBorder="1" applyAlignment="1">
      <alignment horizontal="center" wrapText="1"/>
    </xf>
    <xf numFmtId="0" fontId="0" fillId="0" borderId="15" xfId="0" applyBorder="1"/>
    <xf numFmtId="0" fontId="9" fillId="3" borderId="16" xfId="0" applyFont="1" applyFill="1" applyBorder="1"/>
    <xf numFmtId="0" fontId="0" fillId="0" borderId="17" xfId="0" applyBorder="1"/>
    <xf numFmtId="0" fontId="8" fillId="3" borderId="15" xfId="0" applyFont="1" applyFill="1" applyBorder="1" applyAlignment="1">
      <alignment wrapText="1"/>
    </xf>
  </cellXfs>
  <cellStyles count="2">
    <cellStyle name="Currency" xfId="1" builtinId="4"/>
    <cellStyle name="Normal" xfId="0" builtinId="0"/>
  </cellStyles>
  <dxfs count="0"/>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F6EED-7BF4-4057-8FFC-C93B2974C0C3}">
  <sheetPr>
    <pageSetUpPr fitToPage="1"/>
  </sheetPr>
  <dimension ref="A1:S77"/>
  <sheetViews>
    <sheetView zoomScaleNormal="100" workbookViewId="0">
      <pane xSplit="5" ySplit="4" topLeftCell="F5" activePane="bottomRight" state="frozen"/>
      <selection pane="topRight" activeCell="E1" sqref="E1"/>
      <selection pane="bottomLeft" activeCell="A5" sqref="A5"/>
      <selection pane="bottomRight"/>
    </sheetView>
  </sheetViews>
  <sheetFormatPr defaultRowHeight="14.4" x14ac:dyDescent="0.3"/>
  <cols>
    <col min="1" max="1" width="45.5546875" bestFit="1" customWidth="1"/>
    <col min="2" max="2" width="26.88671875" customWidth="1"/>
    <col min="3" max="3" width="16.109375" customWidth="1"/>
    <col min="4" max="4" width="13.6640625" bestFit="1" customWidth="1"/>
    <col min="5" max="5" width="9.33203125" customWidth="1"/>
    <col min="6" max="6" width="11.21875" customWidth="1"/>
    <col min="7" max="7" width="14.33203125" customWidth="1"/>
    <col min="8" max="8" width="12.88671875" customWidth="1"/>
    <col min="9" max="9" width="15" bestFit="1" customWidth="1"/>
    <col min="10" max="10" width="11.6640625" customWidth="1"/>
    <col min="11" max="11" width="11.5546875" customWidth="1"/>
    <col min="12" max="12" width="11.6640625" customWidth="1"/>
    <col min="13" max="13" width="12.44140625" customWidth="1"/>
    <col min="14" max="15" width="11.33203125" customWidth="1"/>
    <col min="16" max="16" width="10.5546875" customWidth="1"/>
    <col min="17" max="17" width="11" customWidth="1"/>
    <col min="18" max="18" width="12.33203125" customWidth="1"/>
    <col min="19" max="19" width="11.88671875" customWidth="1"/>
    <col min="20" max="20" width="13.33203125" customWidth="1"/>
  </cols>
  <sheetData>
    <row r="1" spans="1:19" ht="18" x14ac:dyDescent="0.35">
      <c r="A1" s="4" t="s">
        <v>121</v>
      </c>
      <c r="B1" s="36" t="s">
        <v>52</v>
      </c>
      <c r="C1" s="37"/>
      <c r="D1" s="37"/>
      <c r="E1" s="37"/>
      <c r="F1" s="38"/>
      <c r="G1" s="15"/>
      <c r="H1" s="15"/>
      <c r="I1" s="15"/>
      <c r="J1" s="15"/>
      <c r="K1" s="15"/>
      <c r="L1" s="15"/>
      <c r="M1" s="15"/>
      <c r="N1" s="15"/>
      <c r="O1" s="15"/>
      <c r="P1" s="15"/>
      <c r="Q1" s="15"/>
      <c r="R1" s="15"/>
      <c r="S1" s="15"/>
    </row>
    <row r="2" spans="1:19" ht="18" x14ac:dyDescent="0.35">
      <c r="A2" s="4" t="s">
        <v>62</v>
      </c>
      <c r="F2" s="27"/>
    </row>
    <row r="3" spans="1:19" x14ac:dyDescent="0.3">
      <c r="A3" s="18" t="s">
        <v>23</v>
      </c>
      <c r="B3" s="35">
        <f>R36</f>
        <v>3493.75</v>
      </c>
      <c r="D3" s="3"/>
      <c r="E3" s="3"/>
      <c r="F3" s="28"/>
    </row>
    <row r="4" spans="1:19" ht="28.8" x14ac:dyDescent="0.3">
      <c r="B4" s="13" t="s">
        <v>36</v>
      </c>
      <c r="C4" s="13" t="s">
        <v>32</v>
      </c>
      <c r="D4" s="13" t="s">
        <v>34</v>
      </c>
      <c r="E4" s="13" t="s">
        <v>28</v>
      </c>
      <c r="F4" s="29" t="s">
        <v>0</v>
      </c>
      <c r="G4" s="13" t="s">
        <v>10</v>
      </c>
      <c r="H4" s="13" t="s">
        <v>11</v>
      </c>
      <c r="I4" s="13" t="s">
        <v>12</v>
      </c>
      <c r="J4" s="13" t="s">
        <v>13</v>
      </c>
      <c r="K4" s="13" t="s">
        <v>50</v>
      </c>
      <c r="L4" s="13" t="s">
        <v>14</v>
      </c>
      <c r="M4" s="13" t="s">
        <v>15</v>
      </c>
      <c r="N4" s="13" t="s">
        <v>54</v>
      </c>
      <c r="O4" s="13" t="s">
        <v>16</v>
      </c>
      <c r="P4" s="13" t="s">
        <v>17</v>
      </c>
      <c r="Q4" s="13" t="s">
        <v>18</v>
      </c>
      <c r="R4" s="14" t="s">
        <v>21</v>
      </c>
      <c r="S4" s="25" t="s">
        <v>24</v>
      </c>
    </row>
    <row r="5" spans="1:19" ht="24.6" x14ac:dyDescent="0.3">
      <c r="A5" s="42"/>
      <c r="C5" s="1" t="s">
        <v>33</v>
      </c>
      <c r="D5" s="1" t="s">
        <v>33</v>
      </c>
      <c r="E5" s="1"/>
      <c r="F5" s="30" t="s">
        <v>19</v>
      </c>
      <c r="G5" s="19" t="s">
        <v>51</v>
      </c>
      <c r="H5" s="19" t="s">
        <v>51</v>
      </c>
      <c r="I5" s="20" t="s">
        <v>20</v>
      </c>
      <c r="J5" s="20" t="s">
        <v>20</v>
      </c>
      <c r="K5" s="19" t="s">
        <v>96</v>
      </c>
      <c r="L5" s="20" t="s">
        <v>20</v>
      </c>
      <c r="M5" s="19" t="s">
        <v>19</v>
      </c>
      <c r="N5" s="19" t="s">
        <v>96</v>
      </c>
      <c r="O5" s="19" t="s">
        <v>96</v>
      </c>
      <c r="P5" s="19" t="s">
        <v>96</v>
      </c>
      <c r="Q5" s="19" t="s">
        <v>96</v>
      </c>
      <c r="R5" s="21"/>
      <c r="S5" s="26" t="s">
        <v>19</v>
      </c>
    </row>
    <row r="6" spans="1:19" x14ac:dyDescent="0.3">
      <c r="A6" s="6" t="s">
        <v>1</v>
      </c>
      <c r="B6" s="10"/>
      <c r="C6" s="53">
        <v>0.5</v>
      </c>
      <c r="D6" s="53">
        <v>1</v>
      </c>
      <c r="E6" s="7">
        <f>(C6*'Detailed Budget'!$B$40)+(D6*'Detailed Budget'!$B$41)</f>
        <v>180</v>
      </c>
      <c r="F6" s="31">
        <f>E6</f>
        <v>180</v>
      </c>
      <c r="G6" s="8"/>
      <c r="H6" s="8"/>
      <c r="I6" s="8"/>
      <c r="J6" s="8"/>
      <c r="K6" s="8"/>
      <c r="L6" s="8"/>
      <c r="M6" s="8"/>
      <c r="N6" s="8"/>
      <c r="O6" s="8"/>
      <c r="P6" s="8"/>
      <c r="Q6" s="8"/>
      <c r="R6" s="34">
        <f t="shared" ref="R6:R16" si="0">SUM(F6:Q6)</f>
        <v>180</v>
      </c>
      <c r="S6" s="22"/>
    </row>
    <row r="7" spans="1:19" x14ac:dyDescent="0.3">
      <c r="A7" s="6" t="s">
        <v>77</v>
      </c>
      <c r="B7" s="10"/>
      <c r="C7" s="54"/>
      <c r="D7" s="54">
        <v>1</v>
      </c>
      <c r="E7" s="7">
        <f>(C7*'Detailed Budget'!$B$40)+(D7*'Detailed Budget'!$B$41)</f>
        <v>55</v>
      </c>
      <c r="F7" s="31">
        <f>E7</f>
        <v>55</v>
      </c>
      <c r="G7" s="8"/>
      <c r="H7" s="8"/>
      <c r="I7" s="8"/>
      <c r="J7" s="8"/>
      <c r="K7" s="8"/>
      <c r="L7" s="8"/>
      <c r="M7" s="9"/>
      <c r="N7" s="8"/>
      <c r="O7" s="8"/>
      <c r="P7" s="8"/>
      <c r="Q7" s="8"/>
      <c r="R7" s="34">
        <f t="shared" si="0"/>
        <v>55</v>
      </c>
      <c r="S7" s="22"/>
    </row>
    <row r="8" spans="1:19" x14ac:dyDescent="0.3">
      <c r="A8" s="6" t="s">
        <v>78</v>
      </c>
      <c r="B8" s="10">
        <v>99214</v>
      </c>
      <c r="C8" s="54"/>
      <c r="D8" s="54"/>
      <c r="E8" s="7">
        <v>240.44</v>
      </c>
      <c r="F8" s="66" t="s">
        <v>49</v>
      </c>
      <c r="G8" s="8"/>
      <c r="H8" s="9"/>
      <c r="I8" s="9"/>
      <c r="J8" s="9"/>
      <c r="K8" s="9"/>
      <c r="L8" s="9"/>
      <c r="M8" s="9"/>
      <c r="N8" s="9"/>
      <c r="O8" s="9"/>
      <c r="P8" s="9"/>
      <c r="Q8" s="9"/>
      <c r="R8" s="34">
        <f t="shared" si="0"/>
        <v>0</v>
      </c>
      <c r="S8" s="23" t="s">
        <v>25</v>
      </c>
    </row>
    <row r="9" spans="1:19" x14ac:dyDescent="0.3">
      <c r="A9" s="6" t="s">
        <v>27</v>
      </c>
      <c r="B9" s="10"/>
      <c r="C9" s="54">
        <v>0.25</v>
      </c>
      <c r="D9" s="54">
        <v>0.5</v>
      </c>
      <c r="E9" s="7">
        <f>(C9*'Detailed Budget'!$B$40)+(D9*'Detailed Budget'!$B$41)</f>
        <v>90</v>
      </c>
      <c r="F9" s="31">
        <f>$E$9</f>
        <v>90</v>
      </c>
      <c r="G9" s="8"/>
      <c r="H9" s="9"/>
      <c r="I9" s="9"/>
      <c r="J9" s="9"/>
      <c r="K9" s="9"/>
      <c r="L9" s="9"/>
      <c r="M9" s="9"/>
      <c r="N9" s="9"/>
      <c r="O9" s="9"/>
      <c r="P9" s="9"/>
      <c r="Q9" s="9"/>
      <c r="R9" s="34">
        <f t="shared" si="0"/>
        <v>90</v>
      </c>
      <c r="S9" s="23"/>
    </row>
    <row r="10" spans="1:19" x14ac:dyDescent="0.3">
      <c r="A10" s="6" t="s">
        <v>22</v>
      </c>
      <c r="B10" s="10"/>
      <c r="C10" s="54"/>
      <c r="D10" s="54">
        <v>0.25</v>
      </c>
      <c r="E10" s="7">
        <f>(C10*'Detailed Budget'!$B$40)+(D10*'Detailed Budget'!$B$41)</f>
        <v>13.75</v>
      </c>
      <c r="F10" s="31">
        <f>E10</f>
        <v>13.75</v>
      </c>
      <c r="G10" s="8"/>
      <c r="H10" s="9"/>
      <c r="I10" s="9"/>
      <c r="J10" s="9"/>
      <c r="K10" s="9"/>
      <c r="L10" s="9"/>
      <c r="M10" s="9"/>
      <c r="N10" s="9"/>
      <c r="O10" s="9"/>
      <c r="P10" s="9"/>
      <c r="Q10" s="9"/>
      <c r="R10" s="34">
        <f t="shared" si="0"/>
        <v>13.75</v>
      </c>
      <c r="S10" s="22"/>
    </row>
    <row r="11" spans="1:19" x14ac:dyDescent="0.3">
      <c r="A11" s="6" t="s">
        <v>3</v>
      </c>
      <c r="B11" s="10"/>
      <c r="C11" s="54"/>
      <c r="D11" s="54">
        <v>0.25</v>
      </c>
      <c r="E11" s="7">
        <f>(C11*'Detailed Budget'!$B$40)+(D11*'Detailed Budget'!$B$41)</f>
        <v>13.75</v>
      </c>
      <c r="F11" s="31">
        <f>E11</f>
        <v>13.75</v>
      </c>
      <c r="G11" s="8"/>
      <c r="H11" s="9"/>
      <c r="I11" s="9"/>
      <c r="J11" s="9"/>
      <c r="K11" s="9"/>
      <c r="L11" s="9"/>
      <c r="M11" s="9"/>
      <c r="N11" s="9"/>
      <c r="O11" s="9"/>
      <c r="P11" s="9"/>
      <c r="Q11" s="9"/>
      <c r="R11" s="34">
        <f t="shared" si="0"/>
        <v>13.75</v>
      </c>
      <c r="S11" s="22"/>
    </row>
    <row r="12" spans="1:19" x14ac:dyDescent="0.3">
      <c r="A12" s="6" t="s">
        <v>41</v>
      </c>
      <c r="B12" s="10">
        <v>36415</v>
      </c>
      <c r="C12" s="54"/>
      <c r="D12" s="54"/>
      <c r="E12" s="67"/>
      <c r="F12" s="66" t="s">
        <v>49</v>
      </c>
      <c r="G12" s="67" t="s">
        <v>25</v>
      </c>
      <c r="H12" s="9"/>
      <c r="I12" s="9"/>
      <c r="J12" s="9"/>
      <c r="K12" s="9"/>
      <c r="L12" s="9"/>
      <c r="M12" s="9"/>
      <c r="N12" s="9"/>
      <c r="O12" s="9"/>
      <c r="P12" s="9"/>
      <c r="Q12" s="9"/>
      <c r="R12" s="34">
        <f t="shared" si="0"/>
        <v>0</v>
      </c>
      <c r="S12" s="22"/>
    </row>
    <row r="13" spans="1:19" x14ac:dyDescent="0.3">
      <c r="A13" s="6" t="s">
        <v>8</v>
      </c>
      <c r="B13" s="10" t="s">
        <v>46</v>
      </c>
      <c r="C13" s="54"/>
      <c r="D13" s="54"/>
      <c r="E13" s="67"/>
      <c r="F13" s="66" t="s">
        <v>49</v>
      </c>
      <c r="G13" s="67"/>
      <c r="H13" s="9"/>
      <c r="I13" s="9"/>
      <c r="J13" s="9"/>
      <c r="K13" s="9"/>
      <c r="L13" s="9"/>
      <c r="M13" s="9"/>
      <c r="N13" s="9"/>
      <c r="O13" s="9"/>
      <c r="P13" s="9"/>
      <c r="Q13" s="9"/>
      <c r="R13" s="34">
        <f t="shared" si="0"/>
        <v>0</v>
      </c>
      <c r="S13" s="22"/>
    </row>
    <row r="14" spans="1:19" ht="28.8" x14ac:dyDescent="0.3">
      <c r="A14" s="6" t="s">
        <v>45</v>
      </c>
      <c r="B14" s="16" t="s">
        <v>57</v>
      </c>
      <c r="C14" s="54"/>
      <c r="D14" s="54"/>
      <c r="E14" s="67"/>
      <c r="F14" s="66" t="s">
        <v>49</v>
      </c>
      <c r="G14" s="67" t="s">
        <v>25</v>
      </c>
      <c r="H14" s="9"/>
      <c r="I14" s="9"/>
      <c r="J14" s="9"/>
      <c r="K14" s="9"/>
      <c r="L14" s="9"/>
      <c r="M14" s="9"/>
      <c r="N14" s="9"/>
      <c r="O14" s="9"/>
      <c r="P14" s="9"/>
      <c r="Q14" s="9"/>
      <c r="R14" s="34">
        <f t="shared" si="0"/>
        <v>0</v>
      </c>
      <c r="S14" s="22"/>
    </row>
    <row r="15" spans="1:19" x14ac:dyDescent="0.3">
      <c r="A15" s="6" t="s">
        <v>9</v>
      </c>
      <c r="B15" s="10">
        <v>93000</v>
      </c>
      <c r="C15" s="54"/>
      <c r="D15" s="54"/>
      <c r="E15" s="67">
        <v>26.9</v>
      </c>
      <c r="F15" s="66" t="s">
        <v>49</v>
      </c>
      <c r="G15" s="68"/>
      <c r="H15" s="9"/>
      <c r="I15" s="9"/>
      <c r="J15" s="9"/>
      <c r="K15" s="9"/>
      <c r="L15" s="9"/>
      <c r="M15" s="9"/>
      <c r="N15" s="9"/>
      <c r="O15" s="9"/>
      <c r="P15" s="9"/>
      <c r="Q15" s="9"/>
      <c r="R15" s="34">
        <f>SUM(F15:Q15)</f>
        <v>0</v>
      </c>
      <c r="S15" s="22"/>
    </row>
    <row r="16" spans="1:19" x14ac:dyDescent="0.3">
      <c r="A16" s="6" t="s">
        <v>26</v>
      </c>
      <c r="B16" s="10">
        <v>84703</v>
      </c>
      <c r="C16" s="54"/>
      <c r="D16" s="54"/>
      <c r="E16" s="69"/>
      <c r="F16" s="66" t="s">
        <v>25</v>
      </c>
      <c r="G16" s="8"/>
      <c r="H16" s="9"/>
      <c r="I16" s="9"/>
      <c r="J16" s="9"/>
      <c r="K16" s="9"/>
      <c r="L16" s="9"/>
      <c r="M16" s="9"/>
      <c r="N16" s="9"/>
      <c r="O16" s="9"/>
      <c r="P16" s="9"/>
      <c r="Q16" s="9"/>
      <c r="R16" s="34">
        <f t="shared" si="0"/>
        <v>0</v>
      </c>
      <c r="S16" s="22"/>
    </row>
    <row r="17" spans="1:19" x14ac:dyDescent="0.3">
      <c r="A17" s="6" t="s">
        <v>79</v>
      </c>
      <c r="B17" s="10"/>
      <c r="C17" s="54"/>
      <c r="D17" s="53">
        <v>0.25</v>
      </c>
      <c r="E17" s="7">
        <f>(C17*'Detailed Budget'!$B$40)+(D17*'Detailed Budget'!$B$41)</f>
        <v>13.75</v>
      </c>
      <c r="F17" s="31">
        <f>$E$17</f>
        <v>13.75</v>
      </c>
      <c r="G17" s="8"/>
      <c r="H17" s="7">
        <f>$E$17</f>
        <v>13.75</v>
      </c>
      <c r="I17" s="9"/>
      <c r="J17" s="9"/>
      <c r="K17" s="9"/>
      <c r="L17" s="9"/>
      <c r="M17" s="7">
        <f>$E$17</f>
        <v>13.75</v>
      </c>
      <c r="N17" s="9"/>
      <c r="O17" s="9"/>
      <c r="P17" s="9"/>
      <c r="Q17" s="9"/>
      <c r="R17" s="34">
        <f t="shared" ref="R17:R32" si="1">SUM(F17:Q17)</f>
        <v>41.25</v>
      </c>
      <c r="S17" s="23" t="s">
        <v>25</v>
      </c>
    </row>
    <row r="18" spans="1:19" x14ac:dyDescent="0.3">
      <c r="A18" s="6" t="s">
        <v>80</v>
      </c>
      <c r="B18" s="10"/>
      <c r="C18" s="54"/>
      <c r="D18" s="53">
        <v>0.25</v>
      </c>
      <c r="E18" s="7">
        <f>(C18*'Detailed Budget'!$B$40)+(D18*'Detailed Budget'!$B$41)</f>
        <v>13.75</v>
      </c>
      <c r="F18" s="31">
        <f>$E$18</f>
        <v>13.75</v>
      </c>
      <c r="G18" s="8"/>
      <c r="H18" s="7">
        <f>$E$18</f>
        <v>13.75</v>
      </c>
      <c r="I18" s="9"/>
      <c r="J18" s="9"/>
      <c r="K18" s="9"/>
      <c r="L18" s="9"/>
      <c r="M18" s="7">
        <f>$E$18</f>
        <v>13.75</v>
      </c>
      <c r="N18" s="9"/>
      <c r="O18" s="9"/>
      <c r="P18" s="9"/>
      <c r="Q18" s="9"/>
      <c r="R18" s="34">
        <f t="shared" si="1"/>
        <v>41.25</v>
      </c>
      <c r="S18" s="23" t="s">
        <v>25</v>
      </c>
    </row>
    <row r="19" spans="1:19" x14ac:dyDescent="0.3">
      <c r="A19" s="6" t="s">
        <v>2</v>
      </c>
      <c r="B19" s="10"/>
      <c r="C19" s="54"/>
      <c r="D19" s="54">
        <v>0.25</v>
      </c>
      <c r="E19" s="7">
        <f>(C19*'Detailed Budget'!$B$40)+(D19*'Detailed Budget'!$B$41)</f>
        <v>13.75</v>
      </c>
      <c r="F19" s="31">
        <f>$E$19</f>
        <v>13.75</v>
      </c>
      <c r="G19" s="8"/>
      <c r="H19" s="9"/>
      <c r="I19" s="7">
        <f t="shared" ref="I19:Q19" si="2">$E$19</f>
        <v>13.75</v>
      </c>
      <c r="J19" s="7">
        <f t="shared" si="2"/>
        <v>13.75</v>
      </c>
      <c r="K19" s="7">
        <f t="shared" si="2"/>
        <v>13.75</v>
      </c>
      <c r="L19" s="7">
        <f t="shared" si="2"/>
        <v>13.75</v>
      </c>
      <c r="M19" s="7">
        <f t="shared" si="2"/>
        <v>13.75</v>
      </c>
      <c r="N19" s="7">
        <f t="shared" si="2"/>
        <v>13.75</v>
      </c>
      <c r="O19" s="7">
        <f t="shared" si="2"/>
        <v>13.75</v>
      </c>
      <c r="P19" s="7">
        <f t="shared" si="2"/>
        <v>13.75</v>
      </c>
      <c r="Q19" s="7">
        <f t="shared" si="2"/>
        <v>13.75</v>
      </c>
      <c r="R19" s="34">
        <f>SUM(F19:Q19)</f>
        <v>137.5</v>
      </c>
      <c r="S19" s="23" t="s">
        <v>25</v>
      </c>
    </row>
    <row r="20" spans="1:19" ht="72" x14ac:dyDescent="0.3">
      <c r="A20" s="5" t="s">
        <v>112</v>
      </c>
      <c r="B20" s="16" t="s">
        <v>111</v>
      </c>
      <c r="C20" s="54"/>
      <c r="D20" s="54"/>
      <c r="E20" s="7"/>
      <c r="F20" s="66" t="s">
        <v>119</v>
      </c>
      <c r="G20" s="8"/>
      <c r="H20" s="8"/>
      <c r="I20" s="8"/>
      <c r="J20" s="8"/>
      <c r="K20" s="8"/>
      <c r="L20" s="7"/>
      <c r="M20" s="8"/>
      <c r="N20" s="8"/>
      <c r="O20" s="8"/>
      <c r="P20" s="8"/>
      <c r="Q20" s="8"/>
      <c r="R20" s="34">
        <f t="shared" si="1"/>
        <v>0</v>
      </c>
      <c r="S20" s="23"/>
    </row>
    <row r="21" spans="1:19" ht="28.8" x14ac:dyDescent="0.3">
      <c r="A21" s="5" t="s">
        <v>83</v>
      </c>
      <c r="B21" s="16">
        <v>93355</v>
      </c>
      <c r="C21" s="54"/>
      <c r="D21" s="54"/>
      <c r="E21" s="7"/>
      <c r="F21" s="31"/>
      <c r="G21" s="7" t="s">
        <v>37</v>
      </c>
      <c r="H21" s="9"/>
      <c r="I21" s="9"/>
      <c r="J21" s="7"/>
      <c r="K21" s="9"/>
      <c r="L21" s="7"/>
      <c r="M21" s="9"/>
      <c r="N21" s="9"/>
      <c r="O21" s="9"/>
      <c r="P21" s="9"/>
      <c r="Q21" s="9"/>
      <c r="R21" s="72">
        <f t="shared" ref="R21:R27" si="3">SUM(F21:Q21)</f>
        <v>0</v>
      </c>
      <c r="S21" s="23"/>
    </row>
    <row r="22" spans="1:19" ht="28.8" x14ac:dyDescent="0.3">
      <c r="A22" s="5" t="s">
        <v>84</v>
      </c>
      <c r="B22" s="16" t="s">
        <v>85</v>
      </c>
      <c r="C22" s="54"/>
      <c r="D22" s="54"/>
      <c r="E22" s="7"/>
      <c r="F22" s="66"/>
      <c r="G22" s="69"/>
      <c r="H22" s="67" t="s">
        <v>49</v>
      </c>
      <c r="I22" s="67"/>
      <c r="J22" s="69"/>
      <c r="K22" s="67"/>
      <c r="L22" s="69"/>
      <c r="M22" s="67"/>
      <c r="N22" s="67"/>
      <c r="O22" s="67"/>
      <c r="P22" s="67"/>
      <c r="Q22" s="67"/>
      <c r="R22" s="72">
        <f t="shared" si="3"/>
        <v>0</v>
      </c>
      <c r="S22" s="70"/>
    </row>
    <row r="23" spans="1:19" ht="28.8" x14ac:dyDescent="0.3">
      <c r="A23" s="5" t="s">
        <v>87</v>
      </c>
      <c r="B23" s="16" t="s">
        <v>81</v>
      </c>
      <c r="C23" s="54"/>
      <c r="D23" s="54"/>
      <c r="E23" s="9"/>
      <c r="F23" s="66"/>
      <c r="G23" s="68"/>
      <c r="H23" s="67"/>
      <c r="I23" s="67"/>
      <c r="J23" s="67" t="s">
        <v>49</v>
      </c>
      <c r="K23" s="67"/>
      <c r="L23" s="67" t="s">
        <v>49</v>
      </c>
      <c r="M23" s="67"/>
      <c r="N23" s="67"/>
      <c r="O23" s="67"/>
      <c r="P23" s="67"/>
      <c r="Q23" s="67"/>
      <c r="R23" s="72">
        <f t="shared" si="3"/>
        <v>0</v>
      </c>
      <c r="S23" s="71"/>
    </row>
    <row r="24" spans="1:19" ht="28.8" x14ac:dyDescent="0.3">
      <c r="A24" s="5" t="s">
        <v>86</v>
      </c>
      <c r="B24" s="16" t="s">
        <v>82</v>
      </c>
      <c r="C24" s="54"/>
      <c r="D24" s="54"/>
      <c r="E24" s="9"/>
      <c r="F24" s="66"/>
      <c r="G24" s="68"/>
      <c r="H24" s="67"/>
      <c r="I24" s="67"/>
      <c r="J24" s="67" t="s">
        <v>25</v>
      </c>
      <c r="K24" s="67"/>
      <c r="L24" s="67" t="s">
        <v>25</v>
      </c>
      <c r="M24" s="67"/>
      <c r="N24" s="67"/>
      <c r="O24" s="67"/>
      <c r="P24" s="67"/>
      <c r="Q24" s="67"/>
      <c r="R24" s="72">
        <f t="shared" si="3"/>
        <v>0</v>
      </c>
      <c r="S24" s="71"/>
    </row>
    <row r="25" spans="1:19" ht="28.8" x14ac:dyDescent="0.3">
      <c r="A25" s="5" t="s">
        <v>116</v>
      </c>
      <c r="B25" s="16" t="s">
        <v>47</v>
      </c>
      <c r="C25" s="54"/>
      <c r="D25" s="54"/>
      <c r="E25" s="7"/>
      <c r="F25" s="66" t="s">
        <v>119</v>
      </c>
      <c r="G25" s="68"/>
      <c r="H25" s="68"/>
      <c r="I25" s="68"/>
      <c r="J25" s="68"/>
      <c r="K25" s="68"/>
      <c r="L25" s="68"/>
      <c r="M25" s="68"/>
      <c r="N25" s="68"/>
      <c r="O25" s="68"/>
      <c r="P25" s="68"/>
      <c r="Q25" s="68"/>
      <c r="R25" s="72">
        <f t="shared" si="3"/>
        <v>0</v>
      </c>
      <c r="S25" s="70"/>
    </row>
    <row r="26" spans="1:19" x14ac:dyDescent="0.3">
      <c r="A26" s="5" t="s">
        <v>89</v>
      </c>
      <c r="B26" s="16" t="s">
        <v>82</v>
      </c>
      <c r="C26" s="54"/>
      <c r="D26" s="54"/>
      <c r="E26" s="9"/>
      <c r="F26" s="66"/>
      <c r="G26" s="68"/>
      <c r="H26" s="67"/>
      <c r="I26" s="67"/>
      <c r="J26" s="67"/>
      <c r="K26" s="67"/>
      <c r="L26" s="67"/>
      <c r="M26" s="67"/>
      <c r="N26" s="67"/>
      <c r="O26" s="67"/>
      <c r="P26" s="67"/>
      <c r="Q26" s="67"/>
      <c r="R26" s="72">
        <f t="shared" si="3"/>
        <v>0</v>
      </c>
      <c r="S26" s="71" t="s">
        <v>25</v>
      </c>
    </row>
    <row r="27" spans="1:19" ht="28.8" x14ac:dyDescent="0.3">
      <c r="A27" s="5" t="s">
        <v>88</v>
      </c>
      <c r="B27" s="16" t="s">
        <v>47</v>
      </c>
      <c r="C27" s="54"/>
      <c r="D27" s="54"/>
      <c r="E27" s="7"/>
      <c r="F27" s="66"/>
      <c r="G27" s="68"/>
      <c r="H27" s="68"/>
      <c r="I27" s="68"/>
      <c r="J27" s="68"/>
      <c r="K27" s="68"/>
      <c r="L27" s="68"/>
      <c r="M27" s="68"/>
      <c r="N27" s="68"/>
      <c r="O27" s="68"/>
      <c r="P27" s="68"/>
      <c r="Q27" s="68"/>
      <c r="R27" s="72">
        <f t="shared" si="3"/>
        <v>0</v>
      </c>
      <c r="S27" s="70" t="s">
        <v>119</v>
      </c>
    </row>
    <row r="28" spans="1:19" x14ac:dyDescent="0.3">
      <c r="A28" s="5" t="s">
        <v>39</v>
      </c>
      <c r="B28" s="16"/>
      <c r="C28" s="54"/>
      <c r="D28" s="54">
        <v>0.75</v>
      </c>
      <c r="E28" s="7">
        <f>(C28*'Detailed Budget'!$B$40)+(D28*'Detailed Budget'!$B$41)</f>
        <v>41.25</v>
      </c>
      <c r="F28" s="31">
        <f>$E$28</f>
        <v>41.25</v>
      </c>
      <c r="G28" s="9">
        <f>$E$28</f>
        <v>41.25</v>
      </c>
      <c r="H28" s="9"/>
      <c r="I28" s="8"/>
      <c r="J28" s="9">
        <f>$E$28</f>
        <v>41.25</v>
      </c>
      <c r="K28" s="8"/>
      <c r="L28" s="9">
        <f>$E$28</f>
        <v>41.25</v>
      </c>
      <c r="M28" s="8"/>
      <c r="N28" s="8"/>
      <c r="O28" s="8"/>
      <c r="P28" s="8"/>
      <c r="Q28" s="8"/>
      <c r="R28" s="72">
        <f t="shared" si="1"/>
        <v>165</v>
      </c>
      <c r="S28" s="23" t="s">
        <v>25</v>
      </c>
    </row>
    <row r="29" spans="1:19" x14ac:dyDescent="0.3">
      <c r="A29" s="6" t="s">
        <v>4</v>
      </c>
      <c r="B29" s="10"/>
      <c r="C29" s="54">
        <v>0.1</v>
      </c>
      <c r="D29" s="54">
        <v>0.5</v>
      </c>
      <c r="E29" s="7">
        <f>(C29*'Detailed Budget'!$B$40)+(D29*'Detailed Budget'!$B$41)</f>
        <v>52.5</v>
      </c>
      <c r="F29" s="32"/>
      <c r="G29" s="9">
        <f t="shared" ref="G29:Q29" si="4">$E$29</f>
        <v>52.5</v>
      </c>
      <c r="H29" s="9">
        <f t="shared" si="4"/>
        <v>52.5</v>
      </c>
      <c r="I29" s="9">
        <f t="shared" si="4"/>
        <v>52.5</v>
      </c>
      <c r="J29" s="9">
        <f t="shared" si="4"/>
        <v>52.5</v>
      </c>
      <c r="K29" s="9">
        <f t="shared" si="4"/>
        <v>52.5</v>
      </c>
      <c r="L29" s="9">
        <f t="shared" si="4"/>
        <v>52.5</v>
      </c>
      <c r="M29" s="9">
        <f t="shared" si="4"/>
        <v>52.5</v>
      </c>
      <c r="N29" s="9">
        <f t="shared" si="4"/>
        <v>52.5</v>
      </c>
      <c r="O29" s="9">
        <f t="shared" si="4"/>
        <v>52.5</v>
      </c>
      <c r="P29" s="9">
        <f t="shared" si="4"/>
        <v>52.5</v>
      </c>
      <c r="Q29" s="9">
        <f t="shared" si="4"/>
        <v>52.5</v>
      </c>
      <c r="R29" s="72">
        <f t="shared" si="1"/>
        <v>577.5</v>
      </c>
      <c r="S29" s="23" t="s">
        <v>25</v>
      </c>
    </row>
    <row r="30" spans="1:19" x14ac:dyDescent="0.3">
      <c r="A30" s="6" t="s">
        <v>5</v>
      </c>
      <c r="B30" s="10"/>
      <c r="C30" s="54"/>
      <c r="D30" s="54">
        <v>0.5</v>
      </c>
      <c r="E30" s="7">
        <f>(C30*'Detailed Budget'!$B$40)+(D30*'Detailed Budget'!$B$41)</f>
        <v>27.5</v>
      </c>
      <c r="F30" s="31">
        <f>$E$30</f>
        <v>27.5</v>
      </c>
      <c r="G30" s="9"/>
      <c r="H30" s="7">
        <f t="shared" ref="H30:Q30" si="5">$E$30/2</f>
        <v>13.75</v>
      </c>
      <c r="I30" s="7">
        <f t="shared" si="5"/>
        <v>13.75</v>
      </c>
      <c r="J30" s="7">
        <f t="shared" si="5"/>
        <v>13.75</v>
      </c>
      <c r="K30" s="7">
        <f t="shared" si="5"/>
        <v>13.75</v>
      </c>
      <c r="L30" s="7">
        <f t="shared" si="5"/>
        <v>13.75</v>
      </c>
      <c r="M30" s="7">
        <f t="shared" si="5"/>
        <v>13.75</v>
      </c>
      <c r="N30" s="7">
        <f t="shared" si="5"/>
        <v>13.75</v>
      </c>
      <c r="O30" s="7">
        <f t="shared" si="5"/>
        <v>13.75</v>
      </c>
      <c r="P30" s="7">
        <f t="shared" si="5"/>
        <v>13.75</v>
      </c>
      <c r="Q30" s="7">
        <f t="shared" si="5"/>
        <v>13.75</v>
      </c>
      <c r="R30" s="34">
        <f t="shared" si="1"/>
        <v>165</v>
      </c>
      <c r="S30" s="23" t="s">
        <v>25</v>
      </c>
    </row>
    <row r="31" spans="1:19" x14ac:dyDescent="0.3">
      <c r="A31" s="6" t="s">
        <v>90</v>
      </c>
      <c r="B31" s="10"/>
      <c r="C31" s="54"/>
      <c r="D31" s="54">
        <v>1</v>
      </c>
      <c r="E31" s="7">
        <f>(C31*'Detailed Budget'!$B$40)+(D31*'Detailed Budget'!$B$41)</f>
        <v>55</v>
      </c>
      <c r="F31" s="31"/>
      <c r="G31" s="9"/>
      <c r="H31" s="7"/>
      <c r="I31" s="7">
        <f t="shared" ref="I31:Q31" si="6">$E$31</f>
        <v>55</v>
      </c>
      <c r="J31" s="7">
        <f t="shared" si="6"/>
        <v>55</v>
      </c>
      <c r="K31" s="7">
        <f t="shared" si="6"/>
        <v>55</v>
      </c>
      <c r="L31" s="7">
        <f t="shared" si="6"/>
        <v>55</v>
      </c>
      <c r="M31" s="7">
        <f t="shared" si="6"/>
        <v>55</v>
      </c>
      <c r="N31" s="7">
        <f t="shared" si="6"/>
        <v>55</v>
      </c>
      <c r="O31" s="7">
        <f t="shared" si="6"/>
        <v>55</v>
      </c>
      <c r="P31" s="7">
        <f t="shared" si="6"/>
        <v>55</v>
      </c>
      <c r="Q31" s="7">
        <f t="shared" si="6"/>
        <v>55</v>
      </c>
      <c r="R31" s="34">
        <f t="shared" si="1"/>
        <v>495</v>
      </c>
      <c r="S31" s="23"/>
    </row>
    <row r="32" spans="1:19" x14ac:dyDescent="0.3">
      <c r="A32" s="5" t="s">
        <v>42</v>
      </c>
      <c r="B32" s="5"/>
      <c r="C32" s="54"/>
      <c r="D32" s="54">
        <v>1</v>
      </c>
      <c r="E32" s="7">
        <f>(C32*'Detailed Budget'!$B$40)+(D32*'Detailed Budget'!$B$41)</f>
        <v>55</v>
      </c>
      <c r="F32" s="31">
        <f t="shared" ref="F32:Q32" si="7">$E$32</f>
        <v>55</v>
      </c>
      <c r="G32" s="9">
        <f t="shared" si="7"/>
        <v>55</v>
      </c>
      <c r="H32" s="9">
        <f t="shared" si="7"/>
        <v>55</v>
      </c>
      <c r="I32" s="9">
        <f t="shared" si="7"/>
        <v>55</v>
      </c>
      <c r="J32" s="9">
        <f t="shared" si="7"/>
        <v>55</v>
      </c>
      <c r="K32" s="9">
        <f t="shared" si="7"/>
        <v>55</v>
      </c>
      <c r="L32" s="9">
        <f t="shared" si="7"/>
        <v>55</v>
      </c>
      <c r="M32" s="9">
        <f t="shared" si="7"/>
        <v>55</v>
      </c>
      <c r="N32" s="9">
        <f t="shared" si="7"/>
        <v>55</v>
      </c>
      <c r="O32" s="9">
        <f t="shared" si="7"/>
        <v>55</v>
      </c>
      <c r="P32" s="9">
        <f t="shared" si="7"/>
        <v>55</v>
      </c>
      <c r="Q32" s="9">
        <f t="shared" si="7"/>
        <v>55</v>
      </c>
      <c r="R32" s="34">
        <f t="shared" si="1"/>
        <v>660</v>
      </c>
      <c r="S32" s="24" t="s">
        <v>25</v>
      </c>
    </row>
    <row r="33" spans="1:19" x14ac:dyDescent="0.3">
      <c r="A33" s="11" t="s">
        <v>44</v>
      </c>
      <c r="B33" s="11"/>
      <c r="C33" s="55">
        <v>0.25</v>
      </c>
      <c r="D33" s="56"/>
      <c r="E33" s="11"/>
      <c r="F33" s="40">
        <f t="shared" ref="F33:Q33" si="8">SUM(F6:F32)*$C$33</f>
        <v>129.375</v>
      </c>
      <c r="G33" s="41">
        <f t="shared" si="8"/>
        <v>37.1875</v>
      </c>
      <c r="H33" s="41">
        <f t="shared" si="8"/>
        <v>37.1875</v>
      </c>
      <c r="I33" s="41">
        <f t="shared" si="8"/>
        <v>47.5</v>
      </c>
      <c r="J33" s="41">
        <f t="shared" si="8"/>
        <v>57.8125</v>
      </c>
      <c r="K33" s="41">
        <f t="shared" si="8"/>
        <v>47.5</v>
      </c>
      <c r="L33" s="41">
        <f t="shared" si="8"/>
        <v>57.8125</v>
      </c>
      <c r="M33" s="41">
        <f t="shared" si="8"/>
        <v>54.375</v>
      </c>
      <c r="N33" s="41">
        <f t="shared" si="8"/>
        <v>47.5</v>
      </c>
      <c r="O33" s="41">
        <f t="shared" si="8"/>
        <v>47.5</v>
      </c>
      <c r="P33" s="41">
        <f t="shared" si="8"/>
        <v>47.5</v>
      </c>
      <c r="Q33" s="41">
        <f t="shared" si="8"/>
        <v>47.5</v>
      </c>
      <c r="R33" s="33">
        <f>SUM(F33:Q33)</f>
        <v>658.75</v>
      </c>
      <c r="S33" s="17"/>
    </row>
    <row r="34" spans="1:19" x14ac:dyDescent="0.3">
      <c r="A34" s="11" t="s">
        <v>65</v>
      </c>
      <c r="B34" s="11"/>
      <c r="C34" s="12"/>
      <c r="D34" s="11"/>
      <c r="E34" s="11"/>
      <c r="F34" s="40">
        <v>50</v>
      </c>
      <c r="G34" s="41"/>
      <c r="H34" s="41"/>
      <c r="I34" s="41"/>
      <c r="J34" s="41">
        <v>50</v>
      </c>
      <c r="K34" s="41"/>
      <c r="L34" s="41">
        <v>50</v>
      </c>
      <c r="M34" s="41">
        <v>50</v>
      </c>
      <c r="N34" s="41"/>
      <c r="O34" s="41"/>
      <c r="P34" s="41"/>
      <c r="Q34" s="41"/>
      <c r="R34" s="33">
        <f>SUM(F34:Q34)</f>
        <v>200</v>
      </c>
      <c r="S34" s="17"/>
    </row>
    <row r="35" spans="1:19" x14ac:dyDescent="0.3">
      <c r="A35" s="11" t="s">
        <v>91</v>
      </c>
      <c r="B35" s="11"/>
      <c r="C35" s="12"/>
      <c r="D35" s="11"/>
      <c r="E35" s="11"/>
      <c r="F35" s="40">
        <f t="shared" ref="F35:R35" si="9">SUM(F6:F32)+F34</f>
        <v>567.5</v>
      </c>
      <c r="G35" s="41">
        <f t="shared" si="9"/>
        <v>148.75</v>
      </c>
      <c r="H35" s="41">
        <f t="shared" si="9"/>
        <v>148.75</v>
      </c>
      <c r="I35" s="41">
        <f t="shared" si="9"/>
        <v>190</v>
      </c>
      <c r="J35" s="41">
        <f t="shared" si="9"/>
        <v>281.25</v>
      </c>
      <c r="K35" s="41">
        <f t="shared" si="9"/>
        <v>190</v>
      </c>
      <c r="L35" s="41">
        <f t="shared" si="9"/>
        <v>281.25</v>
      </c>
      <c r="M35" s="41">
        <f t="shared" si="9"/>
        <v>267.5</v>
      </c>
      <c r="N35" s="41">
        <f t="shared" si="9"/>
        <v>190</v>
      </c>
      <c r="O35" s="41">
        <f t="shared" si="9"/>
        <v>190</v>
      </c>
      <c r="P35" s="41">
        <f t="shared" si="9"/>
        <v>190</v>
      </c>
      <c r="Q35" s="41">
        <f t="shared" si="9"/>
        <v>190</v>
      </c>
      <c r="R35" s="33">
        <f t="shared" si="9"/>
        <v>2835</v>
      </c>
      <c r="S35" s="17"/>
    </row>
    <row r="36" spans="1:19" x14ac:dyDescent="0.3">
      <c r="A36" s="43" t="s">
        <v>92</v>
      </c>
      <c r="B36" s="43"/>
      <c r="C36" s="44"/>
      <c r="D36" s="43"/>
      <c r="E36" s="43"/>
      <c r="F36" s="45">
        <f>F33+F35</f>
        <v>696.875</v>
      </c>
      <c r="G36" s="46">
        <f t="shared" ref="G36:R36" si="10">G33+G35</f>
        <v>185.9375</v>
      </c>
      <c r="H36" s="46">
        <f t="shared" si="10"/>
        <v>185.9375</v>
      </c>
      <c r="I36" s="46">
        <f t="shared" si="10"/>
        <v>237.5</v>
      </c>
      <c r="J36" s="46">
        <f t="shared" si="10"/>
        <v>339.0625</v>
      </c>
      <c r="K36" s="46">
        <f t="shared" si="10"/>
        <v>237.5</v>
      </c>
      <c r="L36" s="46">
        <f t="shared" si="10"/>
        <v>339.0625</v>
      </c>
      <c r="M36" s="46">
        <f t="shared" si="10"/>
        <v>321.875</v>
      </c>
      <c r="N36" s="46">
        <f t="shared" si="10"/>
        <v>237.5</v>
      </c>
      <c r="O36" s="46">
        <f t="shared" si="10"/>
        <v>237.5</v>
      </c>
      <c r="P36" s="46">
        <f t="shared" si="10"/>
        <v>237.5</v>
      </c>
      <c r="Q36" s="46">
        <f t="shared" si="10"/>
        <v>237.5</v>
      </c>
      <c r="R36" s="47">
        <f t="shared" si="10"/>
        <v>3493.75</v>
      </c>
      <c r="S36" s="48"/>
    </row>
    <row r="37" spans="1:19" x14ac:dyDescent="0.3">
      <c r="C37" s="10"/>
      <c r="G37" s="2"/>
    </row>
    <row r="38" spans="1:19" x14ac:dyDescent="0.3">
      <c r="A38" s="95" t="s">
        <v>120</v>
      </c>
      <c r="B38" s="96"/>
      <c r="C38" s="96"/>
      <c r="D38" s="96"/>
      <c r="E38" s="96"/>
      <c r="F38" s="97">
        <f>(F6+F7+F9+F32)*(1+C33)+F34</f>
        <v>525</v>
      </c>
      <c r="G38" s="2"/>
    </row>
    <row r="39" spans="1:19" x14ac:dyDescent="0.3">
      <c r="C39" s="10"/>
      <c r="G39" s="2"/>
    </row>
    <row r="40" spans="1:19" x14ac:dyDescent="0.3">
      <c r="A40" s="73" t="s">
        <v>30</v>
      </c>
      <c r="B40" s="74">
        <v>250</v>
      </c>
      <c r="C40" s="75" t="s">
        <v>31</v>
      </c>
      <c r="G40" s="2"/>
    </row>
    <row r="41" spans="1:19" x14ac:dyDescent="0.3">
      <c r="A41" s="39" t="s">
        <v>29</v>
      </c>
      <c r="B41" s="76">
        <v>55</v>
      </c>
      <c r="C41" s="21" t="s">
        <v>31</v>
      </c>
      <c r="G41" s="2"/>
    </row>
    <row r="42" spans="1:19" x14ac:dyDescent="0.3">
      <c r="G42" s="2"/>
    </row>
    <row r="43" spans="1:19" ht="45" customHeight="1" x14ac:dyDescent="0.3">
      <c r="A43" s="98" t="s">
        <v>113</v>
      </c>
      <c r="B43" s="98"/>
      <c r="C43" s="98"/>
      <c r="D43" s="98"/>
      <c r="E43" s="98"/>
      <c r="F43" s="98"/>
      <c r="G43" s="98"/>
      <c r="H43" s="98"/>
      <c r="I43" s="98"/>
    </row>
    <row r="49" spans="7:7" x14ac:dyDescent="0.3">
      <c r="G49" s="10"/>
    </row>
    <row r="50" spans="7:7" x14ac:dyDescent="0.3">
      <c r="G50" s="16"/>
    </row>
    <row r="51" spans="7:7" x14ac:dyDescent="0.3">
      <c r="G51" s="10"/>
    </row>
    <row r="52" spans="7:7" x14ac:dyDescent="0.3">
      <c r="G52" s="10"/>
    </row>
    <row r="53" spans="7:7" x14ac:dyDescent="0.3">
      <c r="G53" s="10"/>
    </row>
    <row r="54" spans="7:7" x14ac:dyDescent="0.3">
      <c r="G54" s="10"/>
    </row>
    <row r="55" spans="7:7" x14ac:dyDescent="0.3">
      <c r="G55" s="10"/>
    </row>
    <row r="56" spans="7:7" x14ac:dyDescent="0.3">
      <c r="G56" s="10"/>
    </row>
    <row r="57" spans="7:7" x14ac:dyDescent="0.3">
      <c r="G57" s="10"/>
    </row>
    <row r="58" spans="7:7" x14ac:dyDescent="0.3">
      <c r="G58" s="10"/>
    </row>
    <row r="59" spans="7:7" x14ac:dyDescent="0.3">
      <c r="G59" s="10"/>
    </row>
    <row r="60" spans="7:7" x14ac:dyDescent="0.3">
      <c r="G60" s="10"/>
    </row>
    <row r="61" spans="7:7" x14ac:dyDescent="0.3">
      <c r="G61" s="10"/>
    </row>
    <row r="62" spans="7:7" x14ac:dyDescent="0.3">
      <c r="G62" s="10"/>
    </row>
    <row r="63" spans="7:7" x14ac:dyDescent="0.3">
      <c r="G63" s="16"/>
    </row>
    <row r="64" spans="7:7" x14ac:dyDescent="0.3">
      <c r="G64" s="10"/>
    </row>
    <row r="66" spans="7:7" x14ac:dyDescent="0.3">
      <c r="G66" s="10"/>
    </row>
    <row r="67" spans="7:7" x14ac:dyDescent="0.3">
      <c r="G67" s="10"/>
    </row>
    <row r="68" spans="7:7" x14ac:dyDescent="0.3">
      <c r="G68" s="10"/>
    </row>
    <row r="69" spans="7:7" x14ac:dyDescent="0.3">
      <c r="G69" s="10"/>
    </row>
    <row r="70" spans="7:7" x14ac:dyDescent="0.3">
      <c r="G70" s="10"/>
    </row>
    <row r="71" spans="7:7" x14ac:dyDescent="0.3">
      <c r="G71" s="10"/>
    </row>
    <row r="72" spans="7:7" x14ac:dyDescent="0.3">
      <c r="G72" s="10"/>
    </row>
    <row r="73" spans="7:7" x14ac:dyDescent="0.3">
      <c r="G73" s="10"/>
    </row>
    <row r="74" spans="7:7" x14ac:dyDescent="0.3">
      <c r="G74" s="10"/>
    </row>
    <row r="75" spans="7:7" x14ac:dyDescent="0.3">
      <c r="G75" s="16"/>
    </row>
    <row r="76" spans="7:7" x14ac:dyDescent="0.3">
      <c r="G76" s="16"/>
    </row>
    <row r="77" spans="7:7" x14ac:dyDescent="0.3">
      <c r="G77" s="16"/>
    </row>
  </sheetData>
  <mergeCells count="1">
    <mergeCell ref="A43:I43"/>
  </mergeCells>
  <pageMargins left="0.25" right="0.25" top="0.75" bottom="0.75" header="0.3" footer="0.3"/>
  <pageSetup scale="5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0F7DA-AB95-47FC-8AE4-C1025DC52A80}">
  <dimension ref="A1:I86"/>
  <sheetViews>
    <sheetView tabSelected="1" workbookViewId="0"/>
  </sheetViews>
  <sheetFormatPr defaultRowHeight="13.8" x14ac:dyDescent="0.25"/>
  <cols>
    <col min="1" max="1" width="39.109375" style="49" customWidth="1"/>
    <col min="2" max="2" width="26.88671875" style="49" bestFit="1" customWidth="1"/>
    <col min="3" max="3" width="14.77734375" style="49" customWidth="1"/>
    <col min="4" max="4" width="12.88671875" style="49" customWidth="1"/>
    <col min="5" max="5" width="11.33203125" style="49" customWidth="1"/>
    <col min="6" max="6" width="11.88671875" style="49" customWidth="1"/>
    <col min="7" max="7" width="14.33203125" style="49" customWidth="1"/>
    <col min="8" max="16384" width="8.88671875" style="49"/>
  </cols>
  <sheetData>
    <row r="1" spans="1:3" ht="15.6" x14ac:dyDescent="0.3">
      <c r="A1" s="94" t="s">
        <v>121</v>
      </c>
    </row>
    <row r="2" spans="1:3" ht="15.6" x14ac:dyDescent="0.3">
      <c r="A2" s="94" t="s">
        <v>62</v>
      </c>
    </row>
    <row r="3" spans="1:3" ht="14.4" x14ac:dyDescent="0.3">
      <c r="A3" s="106" t="s">
        <v>98</v>
      </c>
      <c r="B3" s="107"/>
      <c r="C3" s="107"/>
    </row>
    <row r="4" spans="1:3" ht="27.6" x14ac:dyDescent="0.25">
      <c r="A4" s="78" t="s">
        <v>94</v>
      </c>
      <c r="B4" s="79"/>
      <c r="C4" s="80" t="s">
        <v>110</v>
      </c>
    </row>
    <row r="5" spans="1:3" x14ac:dyDescent="0.25">
      <c r="A5" s="81" t="s">
        <v>0</v>
      </c>
      <c r="B5" s="81" t="s">
        <v>115</v>
      </c>
      <c r="C5" s="82">
        <f>'Detailed Budget'!F36</f>
        <v>696.875</v>
      </c>
    </row>
    <row r="6" spans="1:3" x14ac:dyDescent="0.25">
      <c r="A6" s="81" t="s">
        <v>10</v>
      </c>
      <c r="B6" s="81"/>
      <c r="C6" s="82">
        <f>'Detailed Budget'!G36</f>
        <v>185.9375</v>
      </c>
    </row>
    <row r="7" spans="1:3" x14ac:dyDescent="0.25">
      <c r="A7" s="81" t="s">
        <v>11</v>
      </c>
      <c r="B7" s="81"/>
      <c r="C7" s="82">
        <f>'Detailed Budget'!H36</f>
        <v>185.9375</v>
      </c>
    </row>
    <row r="8" spans="1:3" x14ac:dyDescent="0.25">
      <c r="A8" s="81" t="s">
        <v>12</v>
      </c>
      <c r="B8" s="81"/>
      <c r="C8" s="82">
        <f>'Detailed Budget'!I36</f>
        <v>237.5</v>
      </c>
    </row>
    <row r="9" spans="1:3" x14ac:dyDescent="0.25">
      <c r="A9" s="81" t="s">
        <v>13</v>
      </c>
      <c r="B9" s="81" t="s">
        <v>115</v>
      </c>
      <c r="C9" s="82">
        <f>'Detailed Budget'!J36</f>
        <v>339.0625</v>
      </c>
    </row>
    <row r="10" spans="1:3" x14ac:dyDescent="0.25">
      <c r="A10" s="81" t="s">
        <v>50</v>
      </c>
      <c r="B10" s="59"/>
      <c r="C10" s="82">
        <f>'Detailed Budget'!K36</f>
        <v>237.5</v>
      </c>
    </row>
    <row r="11" spans="1:3" x14ac:dyDescent="0.25">
      <c r="A11" s="81" t="s">
        <v>14</v>
      </c>
      <c r="B11" s="81" t="s">
        <v>115</v>
      </c>
      <c r="C11" s="82">
        <f>'Detailed Budget'!L36</f>
        <v>339.0625</v>
      </c>
    </row>
    <row r="12" spans="1:3" x14ac:dyDescent="0.25">
      <c r="A12" s="81" t="s">
        <v>15</v>
      </c>
      <c r="B12" s="81" t="s">
        <v>115</v>
      </c>
      <c r="C12" s="82">
        <f>'Detailed Budget'!M36</f>
        <v>321.875</v>
      </c>
    </row>
    <row r="13" spans="1:3" x14ac:dyDescent="0.25">
      <c r="A13" s="81" t="s">
        <v>54</v>
      </c>
      <c r="B13" s="59"/>
      <c r="C13" s="82">
        <f>'Detailed Budget'!N36</f>
        <v>237.5</v>
      </c>
    </row>
    <row r="14" spans="1:3" x14ac:dyDescent="0.25">
      <c r="A14" s="81" t="s">
        <v>16</v>
      </c>
      <c r="B14" s="59"/>
      <c r="C14" s="82">
        <f>'Detailed Budget'!O36</f>
        <v>237.5</v>
      </c>
    </row>
    <row r="15" spans="1:3" x14ac:dyDescent="0.25">
      <c r="A15" s="81" t="s">
        <v>17</v>
      </c>
      <c r="B15" s="59"/>
      <c r="C15" s="82">
        <f>'Detailed Budget'!P36</f>
        <v>237.5</v>
      </c>
    </row>
    <row r="16" spans="1:3" x14ac:dyDescent="0.25">
      <c r="A16" s="81" t="s">
        <v>18</v>
      </c>
      <c r="B16" s="59"/>
      <c r="C16" s="82">
        <f>'Detailed Budget'!Q36</f>
        <v>237.5</v>
      </c>
    </row>
    <row r="17" spans="1:3" x14ac:dyDescent="0.25">
      <c r="A17" s="83" t="s">
        <v>95</v>
      </c>
      <c r="B17" s="79"/>
      <c r="C17" s="84">
        <f>SUM(C5:C16)</f>
        <v>3493.75</v>
      </c>
    </row>
    <row r="19" spans="1:3" x14ac:dyDescent="0.25">
      <c r="A19" s="83" t="s">
        <v>120</v>
      </c>
      <c r="B19" s="110" t="s">
        <v>115</v>
      </c>
      <c r="C19" s="84">
        <f>'Detailed Budget'!F38</f>
        <v>525</v>
      </c>
    </row>
    <row r="21" spans="1:3" ht="37.799999999999997" customHeight="1" x14ac:dyDescent="0.25">
      <c r="A21" s="101" t="s">
        <v>93</v>
      </c>
      <c r="B21" s="102"/>
      <c r="C21" s="102"/>
    </row>
    <row r="22" spans="1:3" ht="55.2" x14ac:dyDescent="0.25">
      <c r="A22" s="85" t="s">
        <v>35</v>
      </c>
      <c r="B22" s="79"/>
      <c r="C22" s="86" t="s">
        <v>58</v>
      </c>
    </row>
    <row r="23" spans="1:3" ht="41.4" x14ac:dyDescent="0.25">
      <c r="A23" s="87" t="s">
        <v>71</v>
      </c>
      <c r="B23" s="87" t="s">
        <v>72</v>
      </c>
      <c r="C23" s="88">
        <v>2500</v>
      </c>
    </row>
    <row r="24" spans="1:3" ht="82.8" x14ac:dyDescent="0.25">
      <c r="A24" s="89" t="s">
        <v>76</v>
      </c>
      <c r="B24" s="87" t="s">
        <v>69</v>
      </c>
      <c r="C24" s="88">
        <v>5000</v>
      </c>
    </row>
    <row r="25" spans="1:3" ht="55.2" x14ac:dyDescent="0.25">
      <c r="A25" s="87" t="s">
        <v>67</v>
      </c>
      <c r="B25" s="90" t="s">
        <v>66</v>
      </c>
      <c r="C25" s="88">
        <v>250</v>
      </c>
    </row>
    <row r="26" spans="1:3" ht="27.6" x14ac:dyDescent="0.25">
      <c r="A26" s="87" t="s">
        <v>118</v>
      </c>
      <c r="B26" s="90" t="s">
        <v>70</v>
      </c>
      <c r="C26" s="88" t="s">
        <v>38</v>
      </c>
    </row>
    <row r="27" spans="1:3" ht="27.6" x14ac:dyDescent="0.25">
      <c r="A27" s="87" t="s">
        <v>68</v>
      </c>
      <c r="B27" s="90" t="s">
        <v>97</v>
      </c>
      <c r="C27" s="88">
        <v>2500</v>
      </c>
    </row>
    <row r="29" spans="1:3" x14ac:dyDescent="0.25">
      <c r="A29" s="99" t="s">
        <v>63</v>
      </c>
      <c r="B29" s="100"/>
      <c r="C29" s="100"/>
    </row>
    <row r="30" spans="1:3" ht="55.8" x14ac:dyDescent="0.3">
      <c r="A30" s="108" t="s">
        <v>35</v>
      </c>
      <c r="B30" s="109"/>
      <c r="C30" s="86" t="s">
        <v>58</v>
      </c>
    </row>
    <row r="31" spans="1:3" ht="14.4" x14ac:dyDescent="0.3">
      <c r="A31" s="104" t="s">
        <v>64</v>
      </c>
      <c r="B31" s="105"/>
      <c r="C31" s="88">
        <v>250</v>
      </c>
    </row>
    <row r="32" spans="1:3" ht="14.4" x14ac:dyDescent="0.3">
      <c r="A32" s="104" t="s">
        <v>73</v>
      </c>
      <c r="B32" s="105"/>
      <c r="C32" s="88">
        <v>1000</v>
      </c>
    </row>
    <row r="33" spans="1:7" ht="14.4" x14ac:dyDescent="0.3">
      <c r="A33" s="104" t="s">
        <v>74</v>
      </c>
      <c r="B33" s="105"/>
      <c r="C33" s="88">
        <v>2000</v>
      </c>
    </row>
    <row r="34" spans="1:7" ht="14.4" x14ac:dyDescent="0.3">
      <c r="A34" s="104" t="s">
        <v>75</v>
      </c>
      <c r="B34" s="105"/>
      <c r="C34" s="88">
        <v>3000</v>
      </c>
    </row>
    <row r="36" spans="1:7" ht="27.6" x14ac:dyDescent="0.25">
      <c r="A36" s="93" t="s">
        <v>117</v>
      </c>
      <c r="B36" s="60" t="s">
        <v>0</v>
      </c>
      <c r="C36" s="60" t="s">
        <v>10</v>
      </c>
      <c r="D36" s="60" t="s">
        <v>11</v>
      </c>
      <c r="E36" s="60" t="s">
        <v>13</v>
      </c>
      <c r="F36" s="60" t="s">
        <v>14</v>
      </c>
      <c r="G36" s="60" t="s">
        <v>24</v>
      </c>
    </row>
    <row r="37" spans="1:7" x14ac:dyDescent="0.25">
      <c r="A37" s="61" t="s">
        <v>78</v>
      </c>
      <c r="B37" s="62" t="str">
        <f>'Detailed Budget'!F8</f>
        <v>SOC</v>
      </c>
      <c r="C37" s="63"/>
      <c r="D37" s="64"/>
      <c r="E37" s="64"/>
      <c r="F37" s="64"/>
      <c r="G37" s="62" t="s">
        <v>25</v>
      </c>
    </row>
    <row r="38" spans="1:7" x14ac:dyDescent="0.25">
      <c r="A38" s="61" t="s">
        <v>41</v>
      </c>
      <c r="B38" s="62" t="str">
        <f>'Detailed Budget'!F12</f>
        <v>SOC</v>
      </c>
      <c r="C38" s="62" t="str">
        <f>'Detailed Budget'!G12</f>
        <v>Invoice</v>
      </c>
      <c r="D38" s="64"/>
      <c r="E38" s="64"/>
      <c r="F38" s="64"/>
      <c r="G38" s="64"/>
    </row>
    <row r="39" spans="1:7" x14ac:dyDescent="0.25">
      <c r="A39" s="61" t="s">
        <v>8</v>
      </c>
      <c r="B39" s="62" t="str">
        <f>'Detailed Budget'!F13</f>
        <v>SOC</v>
      </c>
      <c r="C39" s="62"/>
      <c r="D39" s="64"/>
      <c r="E39" s="64"/>
      <c r="F39" s="64"/>
      <c r="G39" s="64"/>
    </row>
    <row r="40" spans="1:7" x14ac:dyDescent="0.25">
      <c r="A40" s="61" t="s">
        <v>45</v>
      </c>
      <c r="B40" s="62" t="str">
        <f>'Detailed Budget'!F14</f>
        <v>SOC</v>
      </c>
      <c r="C40" s="62" t="str">
        <f>'Detailed Budget'!G14</f>
        <v>Invoice</v>
      </c>
      <c r="D40" s="64"/>
      <c r="E40" s="64"/>
      <c r="F40" s="64"/>
      <c r="G40" s="64"/>
    </row>
    <row r="41" spans="1:7" x14ac:dyDescent="0.25">
      <c r="A41" s="61" t="s">
        <v>9</v>
      </c>
      <c r="B41" s="62" t="str">
        <f>'Detailed Budget'!F15</f>
        <v>SOC</v>
      </c>
      <c r="C41" s="63"/>
      <c r="D41" s="64"/>
      <c r="E41" s="64"/>
      <c r="F41" s="64"/>
      <c r="G41" s="64"/>
    </row>
    <row r="42" spans="1:7" x14ac:dyDescent="0.25">
      <c r="A42" s="61" t="s">
        <v>26</v>
      </c>
      <c r="B42" s="62" t="str">
        <f>'Detailed Budget'!F16</f>
        <v>Invoice</v>
      </c>
      <c r="C42" s="63"/>
      <c r="D42" s="64"/>
      <c r="E42" s="64"/>
      <c r="F42" s="64"/>
      <c r="G42" s="64"/>
    </row>
    <row r="43" spans="1:7" ht="16.8" x14ac:dyDescent="0.25">
      <c r="A43" s="65" t="s">
        <v>114</v>
      </c>
      <c r="B43" s="62" t="str">
        <f>'Detailed Budget'!F20</f>
        <v>SOC/ Invoice</v>
      </c>
      <c r="C43" s="63"/>
      <c r="D43" s="63"/>
      <c r="E43" s="63"/>
      <c r="F43" s="62"/>
      <c r="G43" s="62"/>
    </row>
    <row r="44" spans="1:7" ht="27.6" x14ac:dyDescent="0.25">
      <c r="A44" s="65" t="s">
        <v>83</v>
      </c>
      <c r="B44" s="62"/>
      <c r="C44" s="62" t="str">
        <f>'Detailed Budget'!G21</f>
        <v>Included in Procedure code</v>
      </c>
      <c r="D44" s="63"/>
      <c r="E44" s="63"/>
      <c r="F44" s="62"/>
      <c r="G44" s="62"/>
    </row>
    <row r="45" spans="1:7" x14ac:dyDescent="0.25">
      <c r="A45" s="65" t="s">
        <v>84</v>
      </c>
      <c r="B45" s="62"/>
      <c r="C45" s="62"/>
      <c r="D45" s="64" t="str">
        <f>'Detailed Budget'!H22</f>
        <v>SOC</v>
      </c>
      <c r="E45" s="62"/>
      <c r="F45" s="62"/>
      <c r="G45" s="62"/>
    </row>
    <row r="46" spans="1:7" x14ac:dyDescent="0.25">
      <c r="A46" s="65" t="s">
        <v>87</v>
      </c>
      <c r="B46" s="62"/>
      <c r="C46" s="63"/>
      <c r="D46" s="64"/>
      <c r="E46" s="64" t="str">
        <f>'Detailed Budget'!J23</f>
        <v>SOC</v>
      </c>
      <c r="F46" s="64" t="str">
        <f>'Detailed Budget'!L23</f>
        <v>SOC</v>
      </c>
      <c r="G46" s="64"/>
    </row>
    <row r="47" spans="1:7" ht="27.6" x14ac:dyDescent="0.25">
      <c r="A47" s="65" t="s">
        <v>86</v>
      </c>
      <c r="B47" s="62"/>
      <c r="C47" s="63"/>
      <c r="D47" s="64"/>
      <c r="E47" s="64" t="str">
        <f>'Detailed Budget'!J24</f>
        <v>Invoice</v>
      </c>
      <c r="F47" s="64" t="str">
        <f>'Detailed Budget'!L24</f>
        <v>Invoice</v>
      </c>
      <c r="G47" s="64"/>
    </row>
    <row r="48" spans="1:7" x14ac:dyDescent="0.25">
      <c r="A48" s="65" t="s">
        <v>116</v>
      </c>
      <c r="B48" s="62" t="str">
        <f>'Detailed Budget'!F25</f>
        <v>SOC/ Invoice</v>
      </c>
      <c r="C48" s="63"/>
      <c r="D48" s="63"/>
      <c r="E48" s="63"/>
      <c r="F48" s="63"/>
      <c r="G48" s="64"/>
    </row>
    <row r="49" spans="1:9" x14ac:dyDescent="0.25">
      <c r="A49" s="65" t="s">
        <v>89</v>
      </c>
      <c r="B49" s="62"/>
      <c r="C49" s="63"/>
      <c r="D49" s="64"/>
      <c r="E49" s="64"/>
      <c r="F49" s="64"/>
      <c r="G49" s="64" t="str">
        <f>'Detailed Budget'!S26</f>
        <v>Invoice</v>
      </c>
    </row>
    <row r="50" spans="1:9" ht="27.6" x14ac:dyDescent="0.25">
      <c r="A50" s="65" t="s">
        <v>88</v>
      </c>
      <c r="B50" s="62"/>
      <c r="C50" s="63"/>
      <c r="D50" s="63"/>
      <c r="E50" s="63"/>
      <c r="F50" s="63"/>
      <c r="G50" s="64" t="str">
        <f>'Detailed Budget'!S27</f>
        <v>SOC/ Invoice</v>
      </c>
    </row>
    <row r="51" spans="1:9" x14ac:dyDescent="0.25">
      <c r="A51" s="65" t="s">
        <v>39</v>
      </c>
      <c r="B51" s="62"/>
      <c r="C51" s="64"/>
      <c r="D51" s="64"/>
      <c r="E51" s="64"/>
      <c r="F51" s="62"/>
      <c r="G51" s="64" t="str">
        <f>'Detailed Budget'!S28</f>
        <v>Invoice</v>
      </c>
    </row>
    <row r="53" spans="1:9" ht="60.6" customHeight="1" x14ac:dyDescent="0.3">
      <c r="A53" s="103" t="s">
        <v>113</v>
      </c>
      <c r="B53" s="103"/>
      <c r="C53" s="103"/>
      <c r="D53" s="103"/>
      <c r="E53" s="103"/>
      <c r="F53" s="103"/>
      <c r="G53" s="103"/>
      <c r="H53" s="77"/>
      <c r="I53" s="77"/>
    </row>
    <row r="55" spans="1:9" x14ac:dyDescent="0.25">
      <c r="A55" s="99" t="s">
        <v>43</v>
      </c>
      <c r="B55" s="100"/>
      <c r="C55" s="100"/>
    </row>
    <row r="56" spans="1:9" ht="55.2" x14ac:dyDescent="0.25">
      <c r="A56" s="85" t="s">
        <v>35</v>
      </c>
      <c r="B56" s="85" t="s">
        <v>36</v>
      </c>
      <c r="C56" s="86" t="s">
        <v>58</v>
      </c>
    </row>
    <row r="57" spans="1:9" ht="27.6" x14ac:dyDescent="0.25">
      <c r="A57" s="65" t="s">
        <v>99</v>
      </c>
      <c r="B57" s="89">
        <v>93306</v>
      </c>
      <c r="C57" s="91">
        <v>365.48</v>
      </c>
    </row>
    <row r="58" spans="1:9" ht="27.6" x14ac:dyDescent="0.25">
      <c r="A58" s="65" t="s">
        <v>100</v>
      </c>
      <c r="B58" s="89">
        <v>93308</v>
      </c>
      <c r="C58" s="91">
        <v>178.82</v>
      </c>
    </row>
    <row r="59" spans="1:9" ht="27.6" x14ac:dyDescent="0.25">
      <c r="A59" s="65" t="s">
        <v>101</v>
      </c>
      <c r="B59" s="89">
        <v>93312</v>
      </c>
      <c r="C59" s="91">
        <v>448.88</v>
      </c>
    </row>
    <row r="60" spans="1:9" ht="27.6" x14ac:dyDescent="0.25">
      <c r="A60" s="65" t="s">
        <v>102</v>
      </c>
      <c r="B60" s="89">
        <v>70551</v>
      </c>
      <c r="C60" s="91">
        <v>386.72</v>
      </c>
    </row>
    <row r="61" spans="1:9" ht="27.6" x14ac:dyDescent="0.25">
      <c r="A61" s="65" t="s">
        <v>103</v>
      </c>
      <c r="B61" s="89">
        <v>70552</v>
      </c>
      <c r="C61" s="91">
        <v>535.4</v>
      </c>
    </row>
    <row r="62" spans="1:9" ht="27.6" x14ac:dyDescent="0.25">
      <c r="A62" s="65" t="s">
        <v>104</v>
      </c>
      <c r="B62" s="89">
        <v>70553</v>
      </c>
      <c r="C62" s="91">
        <v>634.22</v>
      </c>
    </row>
    <row r="63" spans="1:9" ht="27.6" x14ac:dyDescent="0.25">
      <c r="A63" s="65" t="s">
        <v>105</v>
      </c>
      <c r="B63" s="89">
        <v>70450</v>
      </c>
      <c r="C63" s="91">
        <v>204.44</v>
      </c>
    </row>
    <row r="64" spans="1:9" ht="27.6" x14ac:dyDescent="0.25">
      <c r="A64" s="65" t="s">
        <v>106</v>
      </c>
      <c r="B64" s="89">
        <v>70460</v>
      </c>
      <c r="C64" s="91">
        <v>286.74</v>
      </c>
    </row>
    <row r="65" spans="1:3" ht="27.6" x14ac:dyDescent="0.25">
      <c r="A65" s="65" t="s">
        <v>107</v>
      </c>
      <c r="B65" s="89">
        <v>70470</v>
      </c>
      <c r="C65" s="91">
        <v>336.46</v>
      </c>
    </row>
    <row r="66" spans="1:3" ht="27.6" x14ac:dyDescent="0.25">
      <c r="A66" s="65" t="s">
        <v>108</v>
      </c>
      <c r="B66" s="89">
        <v>75572</v>
      </c>
      <c r="C66" s="91">
        <v>486.08</v>
      </c>
    </row>
    <row r="67" spans="1:3" ht="27.6" x14ac:dyDescent="0.25">
      <c r="A67" s="65" t="s">
        <v>109</v>
      </c>
      <c r="B67" s="89">
        <v>75561</v>
      </c>
      <c r="C67" s="91">
        <v>771.28</v>
      </c>
    </row>
    <row r="68" spans="1:3" x14ac:dyDescent="0.25">
      <c r="A68" s="65" t="s">
        <v>40</v>
      </c>
      <c r="B68" s="92" t="s">
        <v>48</v>
      </c>
      <c r="C68" s="91">
        <f>'Detailed Budget'!$E$28*(1+'Detailed Budget'!$C$33)</f>
        <v>51.5625</v>
      </c>
    </row>
    <row r="69" spans="1:3" x14ac:dyDescent="0.25">
      <c r="A69" s="61" t="s">
        <v>41</v>
      </c>
      <c r="B69" s="92">
        <v>36415</v>
      </c>
      <c r="C69" s="91">
        <v>6</v>
      </c>
    </row>
    <row r="70" spans="1:3" x14ac:dyDescent="0.25">
      <c r="A70" s="65" t="s">
        <v>26</v>
      </c>
      <c r="B70" s="89">
        <v>84703</v>
      </c>
      <c r="C70" s="91">
        <v>15.04</v>
      </c>
    </row>
    <row r="71" spans="1:3" x14ac:dyDescent="0.25">
      <c r="A71" s="61" t="s">
        <v>56</v>
      </c>
      <c r="B71" s="92">
        <v>82565</v>
      </c>
      <c r="C71" s="88">
        <v>10.24</v>
      </c>
    </row>
    <row r="72" spans="1:3" x14ac:dyDescent="0.25">
      <c r="A72" s="61" t="s">
        <v>55</v>
      </c>
      <c r="B72" s="92">
        <v>82575</v>
      </c>
      <c r="C72" s="88">
        <v>18.920000000000002</v>
      </c>
    </row>
    <row r="73" spans="1:3" x14ac:dyDescent="0.25">
      <c r="A73" s="61" t="s">
        <v>60</v>
      </c>
      <c r="B73" s="92">
        <v>85025</v>
      </c>
      <c r="C73" s="88">
        <v>15.54</v>
      </c>
    </row>
    <row r="74" spans="1:3" x14ac:dyDescent="0.25">
      <c r="A74" s="51"/>
      <c r="B74" s="50"/>
      <c r="C74" s="52"/>
    </row>
    <row r="75" spans="1:3" x14ac:dyDescent="0.25">
      <c r="A75" s="99" t="s">
        <v>59</v>
      </c>
      <c r="B75" s="100"/>
      <c r="C75" s="100"/>
    </row>
    <row r="76" spans="1:3" ht="55.2" x14ac:dyDescent="0.25">
      <c r="A76" s="85" t="s">
        <v>35</v>
      </c>
      <c r="B76" s="85" t="s">
        <v>36</v>
      </c>
      <c r="C76" s="86" t="s">
        <v>58</v>
      </c>
    </row>
    <row r="77" spans="1:3" x14ac:dyDescent="0.25">
      <c r="A77" s="61" t="s">
        <v>61</v>
      </c>
      <c r="B77" s="89">
        <v>99214</v>
      </c>
      <c r="C77" s="91">
        <f>'Detailed Budget'!$E$8*(1+'Detailed Budget'!$C$33)</f>
        <v>300.55</v>
      </c>
    </row>
    <row r="78" spans="1:3" x14ac:dyDescent="0.25">
      <c r="A78" s="61" t="s">
        <v>2</v>
      </c>
      <c r="B78" s="92" t="s">
        <v>48</v>
      </c>
      <c r="C78" s="91">
        <f>'Detailed Budget'!$E$19*(1+'Detailed Budget'!$C$33)</f>
        <v>17.1875</v>
      </c>
    </row>
    <row r="79" spans="1:3" x14ac:dyDescent="0.25">
      <c r="A79" s="61" t="s">
        <v>6</v>
      </c>
      <c r="B79" s="92" t="s">
        <v>48</v>
      </c>
      <c r="C79" s="91">
        <f>'Detailed Budget'!$E$17*(1+'Detailed Budget'!$C$33)</f>
        <v>17.1875</v>
      </c>
    </row>
    <row r="80" spans="1:3" x14ac:dyDescent="0.25">
      <c r="A80" s="61" t="s">
        <v>7</v>
      </c>
      <c r="B80" s="92" t="s">
        <v>48</v>
      </c>
      <c r="C80" s="91">
        <f>'Detailed Budget'!$E$18*(1+'Detailed Budget'!$C$33)</f>
        <v>17.1875</v>
      </c>
    </row>
    <row r="81" spans="1:3" x14ac:dyDescent="0.25">
      <c r="A81" s="65" t="s">
        <v>40</v>
      </c>
      <c r="B81" s="92" t="s">
        <v>48</v>
      </c>
      <c r="C81" s="91">
        <f>'Detailed Budget'!$E$28*(1+'Detailed Budget'!$C$33)</f>
        <v>51.5625</v>
      </c>
    </row>
    <row r="82" spans="1:3" x14ac:dyDescent="0.25">
      <c r="A82" s="61" t="s">
        <v>4</v>
      </c>
      <c r="B82" s="92" t="s">
        <v>48</v>
      </c>
      <c r="C82" s="91">
        <f>'Detailed Budget'!$E$29*(1+'Detailed Budget'!$C$33)</f>
        <v>65.625</v>
      </c>
    </row>
    <row r="83" spans="1:3" x14ac:dyDescent="0.25">
      <c r="A83" s="61" t="s">
        <v>5</v>
      </c>
      <c r="B83" s="92" t="s">
        <v>48</v>
      </c>
      <c r="C83" s="91">
        <f>'Detailed Budget'!$E$30*(1+'Detailed Budget'!$C$33)</f>
        <v>34.375</v>
      </c>
    </row>
    <row r="84" spans="1:3" x14ac:dyDescent="0.25">
      <c r="A84" s="61" t="s">
        <v>42</v>
      </c>
      <c r="B84" s="92" t="s">
        <v>48</v>
      </c>
      <c r="C84" s="91">
        <f>'Detailed Budget'!$E$32*(1+'Detailed Budget'!$C$33)</f>
        <v>68.75</v>
      </c>
    </row>
    <row r="85" spans="1:3" x14ac:dyDescent="0.25">
      <c r="A85" s="57"/>
      <c r="B85" s="50"/>
      <c r="C85" s="58"/>
    </row>
    <row r="86" spans="1:3" x14ac:dyDescent="0.25">
      <c r="A86" s="51" t="s">
        <v>53</v>
      </c>
    </row>
  </sheetData>
  <mergeCells count="11">
    <mergeCell ref="A3:C3"/>
    <mergeCell ref="A30:B30"/>
    <mergeCell ref="A31:B31"/>
    <mergeCell ref="A32:B32"/>
    <mergeCell ref="A33:B33"/>
    <mergeCell ref="A55:C55"/>
    <mergeCell ref="A75:C75"/>
    <mergeCell ref="A29:C29"/>
    <mergeCell ref="A21:C21"/>
    <mergeCell ref="A53:G53"/>
    <mergeCell ref="A34:B3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E9BC46AD0B090468BA98063115C9F56" ma:contentTypeVersion="20" ma:contentTypeDescription="Create a new document." ma:contentTypeScope="" ma:versionID="c30cd0aeffb78a07bbeabce2e79f1e9a">
  <xsd:schema xmlns:xsd="http://www.w3.org/2001/XMLSchema" xmlns:xs="http://www.w3.org/2001/XMLSchema" xmlns:p="http://schemas.microsoft.com/office/2006/metadata/properties" xmlns:ns2="f865d054-4bb1-48a8-9207-fd4ae3e4937c" xmlns:ns3="549404f6-5683-4ab6-b6e6-9d05116e802e" targetNamespace="http://schemas.microsoft.com/office/2006/metadata/properties" ma:root="true" ma:fieldsID="0b602dd9c0d6c7010e5f942ed8117bb5" ns2:_="" ns3:_="">
    <xsd:import namespace="f865d054-4bb1-48a8-9207-fd4ae3e4937c"/>
    <xsd:import namespace="549404f6-5683-4ab6-b6e6-9d05116e80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65d054-4bb1-48a8-9207-fd4ae3e493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b1f2c8f-91a1-49fa-a52f-60dcadd928d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_Flow_SignoffStatus" ma:index="26" nillable="true" ma:displayName="Sign-off status" ma:internalName="Sign_x002d_off_x0020_status">
      <xsd:simpleType>
        <xsd:restriction base="dms:Text"/>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49404f6-5683-4ab6-b6e6-9d05116e80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c1f3c51-df5a-4955-a56e-bba104a547c6}" ma:internalName="TaxCatchAll" ma:showField="CatchAllData" ma:web="549404f6-5683-4ab6-b6e6-9d05116e80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f865d054-4bb1-48a8-9207-fd4ae3e4937c" xsi:nil="true"/>
    <TaxCatchAll xmlns="549404f6-5683-4ab6-b6e6-9d05116e802e" xsi:nil="true"/>
    <lcf76f155ced4ddcb4097134ff3c332f xmlns="f865d054-4bb1-48a8-9207-fd4ae3e4937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3F49A70-2183-4977-A198-D9CBCD2F5B44}">
  <ds:schemaRefs>
    <ds:schemaRef ds:uri="http://schemas.microsoft.com/sharepoint/v3/contenttype/forms"/>
  </ds:schemaRefs>
</ds:datastoreItem>
</file>

<file path=customXml/itemProps2.xml><?xml version="1.0" encoding="utf-8"?>
<ds:datastoreItem xmlns:ds="http://schemas.openxmlformats.org/officeDocument/2006/customXml" ds:itemID="{9C8514D2-7D07-4729-85D0-FA3A882A9336}"/>
</file>

<file path=customXml/itemProps3.xml><?xml version="1.0" encoding="utf-8"?>
<ds:datastoreItem xmlns:ds="http://schemas.openxmlformats.org/officeDocument/2006/customXml" ds:itemID="{07280779-0B16-4A0D-B13A-FBDFEEB7A81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Detailed Budget</vt:lpstr>
      <vt:lpstr>Budget for CTA</vt:lpstr>
      <vt:lpstr>'Detailed Budget'!Print_Area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koasan</dc:creator>
  <cp:lastModifiedBy>Elizabeth Higdon</cp:lastModifiedBy>
  <cp:lastPrinted>2021-10-20T18:36:20Z</cp:lastPrinted>
  <dcterms:created xsi:type="dcterms:W3CDTF">2021-09-29T17:26:25Z</dcterms:created>
  <dcterms:modified xsi:type="dcterms:W3CDTF">2025-02-25T18:08:23Z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0x010100FE9BC46AD0B090468BA98063115C9F56</vt:lpwstr>
  </property>
</Properties>
</file>